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hidePivotFieldList="1"/>
  <mc:AlternateContent xmlns:mc="http://schemas.openxmlformats.org/markup-compatibility/2006">
    <mc:Choice Requires="x15">
      <x15ac:absPath xmlns:x15ac="http://schemas.microsoft.com/office/spreadsheetml/2010/11/ac" url="C:\Users\Admin\Desktop\"/>
    </mc:Choice>
  </mc:AlternateContent>
  <xr:revisionPtr revIDLastSave="0" documentId="13_ncr:1_{74294B23-79CC-4CED-82D5-26081FE35199}" xr6:coauthVersionLast="47" xr6:coauthVersionMax="47" xr10:uidLastSave="{00000000-0000-0000-0000-000000000000}"/>
  <bookViews>
    <workbookView xWindow="-108" yWindow="-108" windowWidth="23256" windowHeight="12576" tabRatio="602" xr2:uid="{00000000-000D-0000-FFFF-FFFF00000000}"/>
  </bookViews>
  <sheets>
    <sheet name="Apeluri PR SE anul 2025" sheetId="18" r:id="rId1"/>
    <sheet name="Centralizator 2023" sheetId="5" state="hidden" r:id="rId2"/>
    <sheet name="Sheet1Pivot chart 0" sheetId="11" state="hidden" r:id="rId3"/>
    <sheet name="Sheet9" sheetId="10" state="hidden" r:id="rId4"/>
  </sheets>
  <definedNames>
    <definedName name="_xlnm._FilterDatabase" localSheetId="0" hidden="1">'Apeluri PR SE anul 2025'!$A$5:$Q$23</definedName>
    <definedName name="_xlnm.Print_Area" localSheetId="0">'Apeluri PR SE anul 2025'!$A$1:$Q$27</definedName>
    <definedName name="_xlnm.Print_Titles" localSheetId="0">'Apeluri PR SE anul 2025'!$5:$5</definedName>
  </definedNames>
  <calcPr calcId="191029"/>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18" l="1"/>
  <c r="J23" i="18"/>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<sst xmlns="http://schemas.openxmlformats.org/spreadsheetml/2006/main" count="304" uniqueCount="144">
  <si>
    <t>Denumire apel de finanțare</t>
  </si>
  <si>
    <t>Obiectivele apelului de finanțare</t>
  </si>
  <si>
    <t>Program</t>
  </si>
  <si>
    <t>IMM și antreprenoriat</t>
  </si>
  <si>
    <t>Obiectivul de politică sau obiectivul specific vizat</t>
  </si>
  <si>
    <t xml:space="preserve">Zona geografică vizată </t>
  </si>
  <si>
    <t xml:space="preserve">Tipul de solicitanți eligibili / Beneficiari eligibili </t>
  </si>
  <si>
    <t>Sursă de finanțare (tip fond)</t>
  </si>
  <si>
    <t>necompetitiv</t>
  </si>
  <si>
    <t>competitiv</t>
  </si>
  <si>
    <t xml:space="preserve">TOTAL </t>
  </si>
  <si>
    <t>PR S</t>
  </si>
  <si>
    <t>FEDR</t>
  </si>
  <si>
    <t>OP 4, OS 4.2</t>
  </si>
  <si>
    <t xml:space="preserve">TOTAL PR </t>
  </si>
  <si>
    <t>PDD</t>
  </si>
  <si>
    <t xml:space="preserve">Dată ESTIMATĂ închidere apel  </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</si>
  <si>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</si>
  <si>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</si>
  <si>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</si>
  <si>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</si>
  <si>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</si>
  <si>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</si>
  <si>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</si>
  <si>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</si>
  <si>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</si>
  <si>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</si>
  <si>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</si>
  <si>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</si>
  <si>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</si>
  <si>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</si>
  <si>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</si>
  <si>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</si>
  <si>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</si>
  <si>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</si>
  <si>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</si>
  <si>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</si>
  <si>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</si>
  <si>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</si>
  <si>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</si>
  <si>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</si>
  <si>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</si>
  <si>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</si>
  <si>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</si>
  <si>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 OS 1.3</t>
  </si>
  <si>
    <t>OS 2.1  Promovarea măsurilor de eficiență energetică și reducerea emisiilor de gaze cu efect de seră
Sprijinirea eficientei energetice in cladiri publice, inclusiv a celor cu statut de monument istoric</t>
  </si>
  <si>
    <t>OP 2, OS 2.4</t>
  </si>
  <si>
    <t>OP 2, OS 2.7</t>
  </si>
  <si>
    <t>OP 2, OS 2.8</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</si>
  <si>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</si>
  <si>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OP 5, OS 5.1</t>
  </si>
  <si>
    <t>OP 5, OS 5.2</t>
  </si>
  <si>
    <t xml:space="preserve">Autoritate de Management </t>
  </si>
  <si>
    <t xml:space="preserve">ADR Sud-Est - AM PR Sud-Est </t>
  </si>
  <si>
    <t>Dezvoltare integrată în  municipiile resedinta de judet prin regenerare urbană, conservarea si dezvoltarea patrimoniului cultural/istoric și dezvoltarea turismului (6.1)</t>
  </si>
  <si>
    <t>Dezvoltare integrată în orase prin regenerare urbană, conservarea si dezvoltarea patrimoniului cultural/istoric și dezvoltarea turismului (6.1)</t>
  </si>
  <si>
    <t>Dezvoltarea infrastructurii publice de turism din zonele non-urbane, inclusiv patrimoniul istoric si cultural (6.2)</t>
  </si>
  <si>
    <t xml:space="preserve">Nr. crt. </t>
  </si>
  <si>
    <t xml:space="preserve">Domeniu </t>
  </si>
  <si>
    <t xml:space="preserve">Energie si eficienta energetica </t>
  </si>
  <si>
    <t xml:space="preserve">Educatie </t>
  </si>
  <si>
    <t xml:space="preserve">Regenerare urbana </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</si>
  <si>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</si>
  <si>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 xml:space="preserve">PR SE </t>
  </si>
  <si>
    <t xml:space="preserve">Regiunea Sud-Est 
</t>
  </si>
  <si>
    <t>Mobilitate urbană</t>
  </si>
  <si>
    <t>Dată ESTIMATĂ publicare ghid final
(zz/ll/an)</t>
  </si>
  <si>
    <t xml:space="preserve">Dată ESTIMATĂ deschidere apel (zz/ll/an) </t>
  </si>
  <si>
    <t>Biodiversitate</t>
  </si>
  <si>
    <t>OS 2.4 Promovarea adaptarii la schimbările climatice, a prevenirii riscurilor de dezastre si a rezilienței, ținând seama de abordările ecosistemice
Dezvoltarea de perdele forestiere de-a lungul drumurilor județene</t>
  </si>
  <si>
    <t>Dezvoltarea de perdele forestiere de-a lungul drumurilor județene (2.3)</t>
  </si>
  <si>
    <t xml:space="preserve">Managementul riscurilor și dezastrelor </t>
  </si>
  <si>
    <t>OS 5.2 Promovarea dezvoltării locale integrate și incluzive în domeniul social, economic și al mediului, precum și a culturii, a patrimoniului natural, a turismului durabil și a securității în alte zone decât cele urbane</t>
  </si>
  <si>
    <t>UAT județ, parteneriate</t>
  </si>
  <si>
    <t>Tip apel
competitiv/necompetitiv</t>
  </si>
  <si>
    <t xml:space="preserve">Regiunea Sud-Est </t>
  </si>
  <si>
    <t>ITI Delta Dunării</t>
  </si>
  <si>
    <t>OS 1.3. Intensificarea creșterii sustenabile și creșterea competitivității IMM-urilor și crearea de locuri de muncă în cadrul IMM-urilor, inclusiv prin investiții productive (FEDR)</t>
  </si>
  <si>
    <t>OS 1.3  Intensificarea creșterii durabile și a competitivității IMM-urilor și crearea de locuri de muncă în cadrul IMM-urilor, inclusiv prin investiții productive</t>
  </si>
  <si>
    <t>Sprijin pentru inovarea si cresterea competitivitatii IMM-urilor (1.6)</t>
  </si>
  <si>
    <t>Dezvoltarea de perdele forestiere de-a lungul drumurilor județene in ITI Delta Dunarii (2.3)</t>
  </si>
  <si>
    <t>UAT județ, pateneriarit UAT județ cu UAT comune</t>
  </si>
  <si>
    <t>Sprijin pentru dezvoltarea infrastructurii  verzi ubane din ITI Delta Dunarii (2.4)</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</si>
  <si>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</si>
  <si>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UAT municipii reședință de județ din ITI DD
UAT orașe din ITI DD</t>
  </si>
  <si>
    <t>Reducerea emisiilor de carbon in zonele urbane din   ITI Delta Dunarii bazata pe planurile de mobilitate urbana durabilă (3.1)</t>
  </si>
  <si>
    <t>OS 2.8 Promovarea mobilității urbane multimodale durabile, ca parte a tranziției către o economie cu zero emisii de carbon
Reducerea emisiilor de carbon in zonele urbane din   ITI Delta Dunarii bazata pe planurile de mobilitate urbana durabilă</t>
  </si>
  <si>
    <t xml:space="preserve">Infrastructura de transport </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</si>
  <si>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</si>
  <si>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</si>
  <si>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 din ITI DD</t>
  </si>
  <si>
    <t>Reabilitarea și modernizarea infrastructurii rutiere din ITI Delta Dunarii pentru asigurarea conectivității la rețeaua TEN-T (4.1)</t>
  </si>
  <si>
    <t>UAT județ, parteneriate între UAT-uri</t>
  </si>
  <si>
    <t>Acord Cadru cu BEI</t>
  </si>
  <si>
    <t>30.10.2025</t>
  </si>
  <si>
    <t>ITI Delta Dunării - Municipiul Tulcea</t>
  </si>
  <si>
    <t>ITI Delta Dunării - Orase</t>
  </si>
  <si>
    <t>UAT Municipiul Tulcea</t>
  </si>
  <si>
    <t>UAT orașe din ITI DD</t>
  </si>
  <si>
    <t>IMM (micro din urban, intreprinderi mici si mijlocii din urban si rural)</t>
  </si>
  <si>
    <t>Turism</t>
  </si>
  <si>
    <t>16.06.2025</t>
  </si>
  <si>
    <t>16.12.2025</t>
  </si>
  <si>
    <t>Din care buget UE apel (euro)</t>
  </si>
  <si>
    <t>Buget total apel (euro)*</t>
  </si>
  <si>
    <t>04.09.2025</t>
  </si>
  <si>
    <t>04.08.2025</t>
  </si>
  <si>
    <t>15.05.2025</t>
  </si>
  <si>
    <r>
      <t xml:space="preserve">UAT Judet, UAT Comuna, Parteneriat intre UAT-uri eligibile, ADI, </t>
    </r>
    <r>
      <rPr>
        <u/>
        <sz val="24"/>
        <rFont val="Calibri"/>
        <family val="2"/>
        <scheme val="minor"/>
      </rPr>
      <t>U</t>
    </r>
    <r>
      <rPr>
        <sz val="24"/>
        <rFont val="Calibri"/>
        <family val="2"/>
        <scheme val="minor"/>
      </rPr>
      <t>nitati de cult/parteneriate cu UAT-uri (pentru patrimoniu cultural/istoric), Parteneriate UAT-uri eligibile cu asociatii si fundatii (pentru activitatile categ D si E din GS) si parteneriat UAT Judet cu OMD</t>
    </r>
  </si>
  <si>
    <t>01.08.2025</t>
  </si>
  <si>
    <t>05.08.2025</t>
  </si>
  <si>
    <t>05.09.2025</t>
  </si>
  <si>
    <t>05.03.2026</t>
  </si>
  <si>
    <t>Acord cadru cu  Banca de Investiții și Dezvoltare 
(BID)</t>
  </si>
  <si>
    <t>OP 2, OS 2.1</t>
  </si>
  <si>
    <t>ITI Delta Dunarii</t>
  </si>
  <si>
    <t>UAT județ, UAT municipii, UAT orașe, UAT comune, Autorități publice centrale și structuri ale acesteia</t>
  </si>
  <si>
    <t>03.11.2025</t>
  </si>
  <si>
    <t>OS 2.4 Promovarea adaptarii la schimbările climatice, a prevenirii riscurilor de dezastre si a rezilienței, ținând seama de abordările ecosistemice
Consolidarea clădirilor aflate în risc seismic major</t>
  </si>
  <si>
    <t>Consolidarea clădirilor aflate în risc seismic major (2.2) - apel 2 din supracontractarea aprobata</t>
  </si>
  <si>
    <t>UAT județ, UAT municipii, UAT orașe, UAT comune, institutii publice aferente acestora, Instituții de învățământ de stat</t>
  </si>
  <si>
    <t>Sprijinirea eficientei energetice in cladiri publice, inclusiv a celor cu statut de monument istoric in  ITI Delta Dunarii (2.1 B) - apel 2 din supracontractarea aprobata</t>
  </si>
  <si>
    <t>Reabilitarea și modernizarea infrastructurii rutiere de importanță regională pentru asigurarea conectivității la rețeaua TEN-T - apel 2 din supracontractarea aprobata</t>
  </si>
  <si>
    <t>18.08.2025</t>
  </si>
  <si>
    <t>13.10.2025</t>
  </si>
  <si>
    <t>13.11.2025</t>
  </si>
  <si>
    <t>13.05.2026</t>
  </si>
  <si>
    <t>necompetitiv, cu alocari dedicate pentru MRJ si Municipii</t>
  </si>
  <si>
    <t>08.08.2025</t>
  </si>
  <si>
    <t>OS 2.7 Intensificarea acțiunilor de protecției și conservare a naturii, a biodiversității și a infrastructurii verzi, inclusiv în zonele urbane, precum și reducerea tuturor formelor de poluare
Sprijin pentru dezvoltarea infrastructurii verzi in municipii</t>
  </si>
  <si>
    <t>UAT municipii</t>
  </si>
  <si>
    <t>Sprijinirea dezvoltarii infrastructurii educationale -microbuse scolare</t>
  </si>
  <si>
    <t>29.07.2025</t>
  </si>
  <si>
    <t>30.07.2025</t>
  </si>
  <si>
    <t>31.03.2026</t>
  </si>
  <si>
    <t>02.06.2025</t>
  </si>
  <si>
    <t>UAT Municipiu resedinta de judet, UAT Judet, Parteneriat intre UAT-uri din ZUF, ADI, ZM, parteneriate intre UAT-uri, parteneriate între unităţile administrativ-teritoriale eligibile şi alte entităţi publice centrale, parteneriate cu unitati de cult (pentru patrimoniu cultural/istoric), asociatii si fundatii (pentru activitatile categ E si F din GS) si OMD; UAT Municipiu, UAT Judet, Parteneriat intre UAT-uri din ZUF, ADI, ZM, parteneriate intre UAT-uri, parteneriate cu unitati de cult (pentru patrimoniu cultural/istoric), asociatii si fundatii (pentru activitatile categ E si F din GS) si OMD</t>
  </si>
  <si>
    <t>UAT Oras, UAT Judet, Parteneriat intre UAT-uri din ZUF, ADI, ZM, parteneriate intre UAT-uri, parteneriate între unităţile administrativ-teritoriale eligibile şi alte entităţi publice centrale, parteneriate cu unitati de cult (pentru patrimoniu cultural/istoric), asociatii si fundatii (pentru activitatile categ E si F din GS) si OMD</t>
  </si>
  <si>
    <r>
      <t xml:space="preserve">Cresterea competitivitatii IMM-urilor (1.6 A) - </t>
    </r>
    <r>
      <rPr>
        <b/>
        <sz val="24"/>
        <rFont val="Calibri"/>
        <family val="2"/>
        <scheme val="minor"/>
      </rPr>
      <t>Instrument financiar</t>
    </r>
  </si>
  <si>
    <r>
      <t>Sprijinirea eficientei energetice in locuințe individuale (2.1 A) -</t>
    </r>
    <r>
      <rPr>
        <b/>
        <sz val="24"/>
        <rFont val="Calibri"/>
        <family val="2"/>
        <scheme val="minor"/>
      </rPr>
      <t xml:space="preserve"> instrument financiar</t>
    </r>
  </si>
  <si>
    <t>Sprijin pentru dezvoltarea infrastructurii verzi in municipii (2.4) - apel relansat</t>
  </si>
  <si>
    <t>*bugetele apelurilor sunt estimative, acestea pot suferi modificari ca urmare a unor modificari de program, aprobarii unor supracontractari, unele valori includ supracontractarile aprobate etc</t>
  </si>
  <si>
    <t>UAT Judet Buzau pentru zone montane izolate</t>
  </si>
  <si>
    <t>Calendar apeluri de proiecte - anul 2025
PR SE 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</si>
</sst>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18]mmmm\-yy;@"/>
  </numFmts>
  <fonts count="13"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22"/>
      <name val="Trebuchet MS"/>
      <family val="2"/>
    </font>
    <font>
      <b/>
      <sz val="22"/>
      <name val="Trebuchet MS"/>
      <family val="2"/>
    </font>
    <font>
      <sz val="8"/>
      <name val="Calibri"/>
      <family val="2"/>
      <charset val="238"/>
      <scheme val="minor"/>
    </font>
    <font>
      <b/>
      <sz val="24"/>
      <name val="Calibri"/>
      <family val="2"/>
      <scheme val="minor"/>
    </font>
    <font>
      <sz val="24"/>
      <name val="Calibri"/>
      <family val="2"/>
      <scheme val="minor"/>
    </font>
    <font>
      <u/>
      <sz val="24"/>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0" fontId="3" fillId="0" borderId="0"/>
    <xf numFmtId="0" fontId="1" fillId="0" borderId="0"/>
  </cellStyleXfs>
  <cellXfs count="61">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7" fillId="0" borderId="0" xfId="0" applyFont="1" applyAlignment="1">
      <alignment horizontal="center" vertical="center" wrapText="1"/>
    </xf>
    <xf numFmtId="0" fontId="8" fillId="0" borderId="0" xfId="0" applyFont="1" applyAlignment="1">
      <alignment horizontal="center" vertical="center" wrapText="1"/>
    </xf>
    <xf numFmtId="0" fontId="8" fillId="6" borderId="0" xfId="0" applyFont="1" applyFill="1" applyAlignment="1">
      <alignment horizontal="center" vertical="center" wrapText="1"/>
    </xf>
    <xf numFmtId="0" fontId="8" fillId="5" borderId="0" xfId="0" applyFont="1" applyFill="1" applyAlignment="1">
      <alignment horizontal="center" vertical="center" wrapText="1"/>
    </xf>
    <xf numFmtId="0" fontId="11" fillId="7" borderId="1" xfId="0" applyFont="1" applyFill="1" applyBorder="1" applyAlignment="1">
      <alignment horizontal="center" vertical="center" wrapText="1"/>
    </xf>
    <xf numFmtId="3" fontId="11" fillId="7" borderId="1" xfId="0" applyNumberFormat="1" applyFont="1" applyFill="1" applyBorder="1" applyAlignment="1">
      <alignment horizontal="center" vertical="center" wrapText="1"/>
    </xf>
    <xf numFmtId="16" fontId="11" fillId="7"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15" fontId="11" fillId="4" borderId="1" xfId="0" applyNumberFormat="1" applyFont="1" applyFill="1" applyBorder="1" applyAlignment="1">
      <alignment horizontal="center" vertical="center" wrapText="1"/>
    </xf>
    <xf numFmtId="15" fontId="11" fillId="7"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1" xfId="0" applyFont="1" applyFill="1" applyBorder="1" applyAlignment="1">
      <alignment horizontal="left" vertical="center" wrapText="1"/>
    </xf>
    <xf numFmtId="0" fontId="11" fillId="8" borderId="1" xfId="0" applyFont="1" applyFill="1" applyBorder="1" applyAlignment="1">
      <alignment horizontal="center" vertical="top" wrapText="1"/>
    </xf>
    <xf numFmtId="0" fontId="11" fillId="8" borderId="1" xfId="0" applyFont="1" applyFill="1" applyBorder="1" applyAlignment="1">
      <alignment horizontal="left" vertical="top" wrapText="1"/>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3" fontId="10" fillId="8" borderId="1" xfId="0" applyNumberFormat="1" applyFont="1" applyFill="1" applyBorder="1" applyAlignment="1">
      <alignment horizontal="center" vertical="center" wrapText="1"/>
    </xf>
    <xf numFmtId="0" fontId="11" fillId="8" borderId="1" xfId="0" applyFont="1" applyFill="1" applyBorder="1" applyAlignment="1">
      <alignment horizontal="center" vertical="top"/>
    </xf>
    <xf numFmtId="165" fontId="11" fillId="8" borderId="1" xfId="0" applyNumberFormat="1" applyFont="1" applyFill="1" applyBorder="1" applyAlignment="1">
      <alignment vertical="top" wrapText="1"/>
    </xf>
    <xf numFmtId="165" fontId="11" fillId="8" borderId="1" xfId="0" applyNumberFormat="1" applyFont="1" applyFill="1" applyBorder="1" applyAlignment="1">
      <alignment vertical="top"/>
    </xf>
    <xf numFmtId="14" fontId="11" fillId="7" borderId="3" xfId="0" applyNumberFormat="1" applyFont="1" applyFill="1" applyBorder="1" applyAlignment="1">
      <alignment horizontal="center" vertical="center" wrapText="1"/>
    </xf>
    <xf numFmtId="14" fontId="11" fillId="7" borderId="1" xfId="0" applyNumberFormat="1" applyFont="1" applyFill="1" applyBorder="1" applyAlignment="1">
      <alignment horizontal="center" vertical="center" wrapText="1"/>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center"/>
    </xf>
    <xf numFmtId="3" fontId="7" fillId="6" borderId="0" xfId="0" applyNumberFormat="1" applyFont="1" applyFill="1" applyAlignment="1">
      <alignment horizontal="center" vertical="top" wrapText="1"/>
    </xf>
    <xf numFmtId="14" fontId="7" fillId="0" borderId="0" xfId="0" applyNumberFormat="1" applyFont="1" applyAlignment="1">
      <alignment vertical="top" wrapText="1"/>
    </xf>
    <xf numFmtId="14" fontId="7" fillId="0" borderId="0" xfId="0" applyNumberFormat="1" applyFont="1" applyAlignment="1">
      <alignment vertical="top"/>
    </xf>
    <xf numFmtId="3" fontId="7" fillId="0" borderId="0" xfId="0" applyNumberFormat="1" applyFont="1" applyAlignment="1">
      <alignment horizontal="center" vertical="top" wrapText="1"/>
    </xf>
    <xf numFmtId="15" fontId="11" fillId="4" borderId="3" xfId="0" applyNumberFormat="1"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horizontal="left" vertical="center" wrapText="1"/>
    </xf>
    <xf numFmtId="0" fontId="11" fillId="9" borderId="1" xfId="0" applyFont="1" applyFill="1" applyBorder="1" applyAlignment="1">
      <alignment horizontal="center" vertical="center"/>
    </xf>
    <xf numFmtId="3" fontId="11" fillId="9" borderId="1" xfId="0" applyNumberFormat="1" applyFont="1" applyFill="1" applyBorder="1" applyAlignment="1">
      <alignment horizontal="center" vertical="center" wrapText="1"/>
    </xf>
    <xf numFmtId="14" fontId="11" fillId="9" borderId="1"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0" fontId="8" fillId="0" borderId="0" xfId="0" applyFont="1" applyAlignment="1">
      <alignment horizontal="left" vertical="top"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7" fillId="0" borderId="0" xfId="0" applyFont="1" applyAlignment="1">
      <alignment horizontal="left" vertical="center" wrapText="1"/>
    </xf>
  </cellXfs>
  <cellStyles count="9">
    <cellStyle name="Comma 2" xfId="2" xr:uid="{00000000-0005-0000-0000-000000000000}"/>
    <cellStyle name="Comma 3" xfId="4" xr:uid="{00000000-0005-0000-0000-000001000000}"/>
    <cellStyle name="Normal" xfId="0" builtinId="0"/>
    <cellStyle name="Normal 2" xfId="1" xr:uid="{00000000-0005-0000-0000-000003000000}"/>
    <cellStyle name="Normal 2 2 2" xfId="6" xr:uid="{00000000-0005-0000-0000-000004000000}"/>
    <cellStyle name="Normal 2 3 3 2" xfId="7" xr:uid="{00000000-0005-0000-0000-000005000000}"/>
    <cellStyle name="Normal 2 3 5 2 3 2 2" xfId="5" xr:uid="{00000000-0005-0000-0000-000006000000}"/>
    <cellStyle name="Normal 26 2" xfId="3" xr:uid="{00000000-0005-0000-0000-000007000000}"/>
    <cellStyle name="Normal 26 2 2" xfId="8" xr:uid="{00000000-0005-0000-0000-000008000000}"/>
  </cellStyles>
  <dxfs count="1">
    <dxf>
      <numFmt numFmtId="1" formatCode="0"/>
    </dxf>
  </dxfs>
  <tableStyles count="0" defaultTableStyle="TableStyleMedium2" defaultPivotStyle="PivotStyleLight16"/>
  <colors>
    <mruColors>
      <color rgb="FFFFCCFF"/>
      <color rgb="FFFF99FF"/>
      <color rgb="FFFF33CC"/>
      <color rgb="FFCCECFF"/>
      <color rgb="FFFFFFCC"/>
      <color rgb="FF000099"/>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[Calendar_apeluri_PRSE_2025_18.12.2025.xlsx]Sheet1Pivot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332526408"/>
        <c:axId val="332526800"/>
      </c:barChart>
      <c:catAx>
        <c:axId val="332526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800"/>
        <c:crosses val="autoZero"/>
        <c:auto val="1"/>
        <c:lblAlgn val="ctr"/>
        <c:lblOffset val="100"/>
        <c:noMultiLvlLbl val="0"/>
      </c:catAx>
      <c:valAx>
        <c:axId val="332526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[Calendar_apeluri_PRSE_2025_18.12.2025.xlsx]Sheet1Pivot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63729016"/>
        <c:axId val="221554136"/>
      </c:barChart>
      <c:catAx>
        <c:axId val="26372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554136"/>
        <c:crosses val="autoZero"/>
        <c:auto val="1"/>
        <c:lblAlgn val="ctr"/>
        <c:lblOffset val="100"/>
        <c:noMultiLvlLbl val="0"/>
      </c:catAx>
      <c:valAx>
        <c:axId val="221554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729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0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5"/>
  <sheetViews>
    <sheetView tabSelected="1" view="pageBreakPreview" zoomScale="30" zoomScaleNormal="70" zoomScaleSheetLayoutView="30" workbookViewId="0">
      <pane xSplit="2" ySplit="5" topLeftCell="C6" activePane="bottomRight" state="frozen"/>
      <selection pane="topRight" activeCell="C1" sqref="C1"/>
      <selection pane="bottomLeft" activeCell="A6" sqref="A6"/>
      <selection pane="bottomRight" activeCell="K9" sqref="K9"/>
    </sheetView>
  </sheetViews>
  <sheetFormatPr defaultColWidth="9.109375" defaultRowHeight="50.1" customHeight="1" x14ac:dyDescent="0.3"/>
  <cols>
    <col min="1" max="1" width="12.6640625" style="41" customWidth="1"/>
    <col min="2" max="2" width="13" style="41" customWidth="1"/>
    <col min="3" max="3" width="22.33203125" style="41" customWidth="1"/>
    <col min="4" max="4" width="39.109375" style="42" customWidth="1"/>
    <col min="5" max="5" width="48.33203125" style="42" customWidth="1"/>
    <col min="6" max="6" width="104.88671875" style="17" customWidth="1"/>
    <col min="7" max="7" width="164.88671875" style="42" customWidth="1"/>
    <col min="8" max="8" width="50.44140625" style="17" customWidth="1"/>
    <col min="9" max="9" width="35.109375" style="17" customWidth="1"/>
    <col min="10" max="10" width="41.109375" style="47" customWidth="1"/>
    <col min="11" max="11" width="53.5546875" style="47" customWidth="1"/>
    <col min="12" max="12" width="27" style="17" customWidth="1"/>
    <col min="13" max="13" width="103" style="41" customWidth="1"/>
    <col min="14" max="14" width="50.109375" style="41" bestFit="1" customWidth="1"/>
    <col min="15" max="15" width="36.44140625" style="41" customWidth="1"/>
    <col min="16" max="16" width="36.88671875" style="45" customWidth="1"/>
    <col min="17" max="17" width="35.33203125" style="46" customWidth="1"/>
    <col min="18" max="18" width="84.5546875" style="41" customWidth="1"/>
    <col min="19" max="16384" width="9.109375" style="41"/>
  </cols>
  <sheetData>
    <row r="1" spans="2:18" s="17" customFormat="1" ht="50.1" customHeight="1" x14ac:dyDescent="0.3">
      <c r="B1" s="41"/>
      <c r="C1" s="41"/>
      <c r="D1" s="42"/>
      <c r="E1" s="42"/>
      <c r="G1" s="42"/>
      <c r="H1" s="43"/>
      <c r="J1" s="44"/>
      <c r="K1" s="44"/>
      <c r="M1" s="41"/>
      <c r="N1" s="41"/>
      <c r="O1" s="41"/>
      <c r="P1" s="45"/>
      <c r="Q1" s="46"/>
    </row>
    <row r="2" spans="2:18" s="17" customFormat="1" ht="78" customHeight="1" x14ac:dyDescent="0.3">
      <c r="B2" s="55" t="s">
        <v>143</v>
      </c>
      <c r="C2" s="55"/>
      <c r="D2" s="55"/>
      <c r="E2" s="55"/>
      <c r="F2" s="55"/>
      <c r="G2" s="55"/>
      <c r="H2" s="55"/>
      <c r="J2" s="44"/>
      <c r="K2" s="44"/>
      <c r="M2" s="41"/>
      <c r="N2" s="41"/>
      <c r="O2" s="41"/>
      <c r="P2" s="45"/>
      <c r="Q2" s="46"/>
    </row>
    <row r="3" spans="2:18" s="17" customFormat="1" ht="49.5" hidden="1" customHeight="1" x14ac:dyDescent="0.3">
      <c r="B3" s="41"/>
      <c r="C3" s="41"/>
      <c r="D3" s="42"/>
      <c r="E3" s="42"/>
      <c r="G3" s="42"/>
      <c r="H3" s="43"/>
      <c r="J3" s="47"/>
      <c r="K3" s="47"/>
      <c r="M3" s="41"/>
      <c r="N3" s="41"/>
      <c r="O3" s="41"/>
      <c r="P3" s="45"/>
      <c r="Q3" s="46"/>
    </row>
    <row r="4" spans="2:18" s="17" customFormat="1" ht="69.75" customHeight="1" x14ac:dyDescent="0.3">
      <c r="B4" s="56" t="s">
        <v>57</v>
      </c>
      <c r="C4" s="56" t="s">
        <v>2</v>
      </c>
      <c r="D4" s="56" t="s">
        <v>52</v>
      </c>
      <c r="E4" s="56" t="s">
        <v>58</v>
      </c>
      <c r="F4" s="56" t="s">
        <v>0</v>
      </c>
      <c r="G4" s="56" t="s">
        <v>1</v>
      </c>
      <c r="H4" s="56" t="s">
        <v>4</v>
      </c>
      <c r="I4" s="56" t="s">
        <v>5</v>
      </c>
      <c r="J4" s="59" t="s">
        <v>104</v>
      </c>
      <c r="K4" s="59" t="s">
        <v>103</v>
      </c>
      <c r="L4" s="56" t="s">
        <v>7</v>
      </c>
      <c r="M4" s="56" t="s">
        <v>6</v>
      </c>
      <c r="N4" s="56" t="s">
        <v>74</v>
      </c>
      <c r="O4" s="57" t="s">
        <v>66</v>
      </c>
      <c r="P4" s="56" t="s">
        <v>67</v>
      </c>
      <c r="Q4" s="56" t="s">
        <v>16</v>
      </c>
    </row>
    <row r="5" spans="2:18" s="17" customFormat="1" ht="137.4" customHeight="1" x14ac:dyDescent="0.3">
      <c r="B5" s="56"/>
      <c r="C5" s="56"/>
      <c r="D5" s="56"/>
      <c r="E5" s="56"/>
      <c r="F5" s="56"/>
      <c r="G5" s="56"/>
      <c r="H5" s="56"/>
      <c r="I5" s="56"/>
      <c r="J5" s="59"/>
      <c r="K5" s="59"/>
      <c r="L5" s="56"/>
      <c r="M5" s="56"/>
      <c r="N5" s="56"/>
      <c r="O5" s="58"/>
      <c r="P5" s="56"/>
      <c r="Q5" s="56"/>
    </row>
    <row r="6" spans="2:18" s="17" customFormat="1" ht="188.25" customHeight="1" x14ac:dyDescent="0.3">
      <c r="B6" s="21">
        <v>1</v>
      </c>
      <c r="C6" s="21" t="s">
        <v>63</v>
      </c>
      <c r="D6" s="21" t="s">
        <v>53</v>
      </c>
      <c r="E6" s="21" t="s">
        <v>3</v>
      </c>
      <c r="F6" s="23" t="s">
        <v>138</v>
      </c>
      <c r="G6" s="21" t="s">
        <v>77</v>
      </c>
      <c r="H6" s="21" t="s">
        <v>44</v>
      </c>
      <c r="I6" s="21" t="s">
        <v>75</v>
      </c>
      <c r="J6" s="22">
        <v>58823530</v>
      </c>
      <c r="K6" s="22">
        <v>50000000</v>
      </c>
      <c r="L6" s="21" t="s">
        <v>12</v>
      </c>
      <c r="M6" s="21" t="s">
        <v>113</v>
      </c>
      <c r="N6" s="21" t="s">
        <v>8</v>
      </c>
      <c r="O6" s="39" t="s">
        <v>132</v>
      </c>
      <c r="P6" s="40" t="s">
        <v>133</v>
      </c>
      <c r="Q6" s="40" t="s">
        <v>134</v>
      </c>
    </row>
    <row r="7" spans="2:18" s="17" customFormat="1" ht="155.25" customHeight="1" x14ac:dyDescent="0.3">
      <c r="B7" s="21">
        <v>2</v>
      </c>
      <c r="C7" s="21" t="s">
        <v>63</v>
      </c>
      <c r="D7" s="21" t="s">
        <v>53</v>
      </c>
      <c r="E7" s="21" t="s">
        <v>3</v>
      </c>
      <c r="F7" s="23" t="s">
        <v>79</v>
      </c>
      <c r="G7" s="21" t="s">
        <v>78</v>
      </c>
      <c r="H7" s="21" t="s">
        <v>44</v>
      </c>
      <c r="I7" s="21" t="s">
        <v>75</v>
      </c>
      <c r="J7" s="22">
        <v>86725188</v>
      </c>
      <c r="K7" s="22">
        <v>73716410</v>
      </c>
      <c r="L7" s="21" t="s">
        <v>12</v>
      </c>
      <c r="M7" s="21" t="s">
        <v>99</v>
      </c>
      <c r="N7" s="21" t="s">
        <v>9</v>
      </c>
      <c r="O7" s="39" t="s">
        <v>135</v>
      </c>
      <c r="P7" s="21" t="s">
        <v>106</v>
      </c>
      <c r="Q7" s="21" t="s">
        <v>105</v>
      </c>
    </row>
    <row r="8" spans="2:18" s="17" customFormat="1" ht="137.4" customHeight="1" x14ac:dyDescent="0.3">
      <c r="B8" s="21">
        <v>3</v>
      </c>
      <c r="C8" s="21" t="s">
        <v>63</v>
      </c>
      <c r="D8" s="21" t="s">
        <v>53</v>
      </c>
      <c r="E8" s="21" t="s">
        <v>59</v>
      </c>
      <c r="F8" s="21" t="s">
        <v>139</v>
      </c>
      <c r="G8" s="21" t="s">
        <v>45</v>
      </c>
      <c r="H8" s="21" t="s">
        <v>114</v>
      </c>
      <c r="I8" s="21" t="s">
        <v>75</v>
      </c>
      <c r="J8" s="22">
        <v>23529411</v>
      </c>
      <c r="K8" s="22">
        <v>20000000</v>
      </c>
      <c r="L8" s="21" t="s">
        <v>12</v>
      </c>
      <c r="M8" s="21" t="s">
        <v>93</v>
      </c>
      <c r="N8" s="21" t="s">
        <v>8</v>
      </c>
      <c r="O8" s="39">
        <v>45989</v>
      </c>
      <c r="P8" s="40">
        <v>45989</v>
      </c>
      <c r="Q8" s="40">
        <v>46022</v>
      </c>
    </row>
    <row r="9" spans="2:18" s="17" customFormat="1" ht="137.4" customHeight="1" x14ac:dyDescent="0.3">
      <c r="B9" s="24">
        <v>4</v>
      </c>
      <c r="C9" s="24" t="s">
        <v>63</v>
      </c>
      <c r="D9" s="24" t="s">
        <v>53</v>
      </c>
      <c r="E9" s="24" t="s">
        <v>59</v>
      </c>
      <c r="F9" s="24" t="s">
        <v>121</v>
      </c>
      <c r="G9" s="24" t="s">
        <v>45</v>
      </c>
      <c r="H9" s="24" t="s">
        <v>114</v>
      </c>
      <c r="I9" s="24" t="s">
        <v>115</v>
      </c>
      <c r="J9" s="25">
        <v>6000000</v>
      </c>
      <c r="K9" s="25">
        <v>5204082</v>
      </c>
      <c r="L9" s="24" t="s">
        <v>12</v>
      </c>
      <c r="M9" s="24" t="s">
        <v>116</v>
      </c>
      <c r="N9" s="24" t="s">
        <v>9</v>
      </c>
      <c r="O9" s="48" t="s">
        <v>106</v>
      </c>
      <c r="P9" s="26" t="s">
        <v>123</v>
      </c>
      <c r="Q9" s="26" t="s">
        <v>117</v>
      </c>
    </row>
    <row r="10" spans="2:18" s="17" customFormat="1" ht="137.4" customHeight="1" x14ac:dyDescent="0.3">
      <c r="B10" s="21">
        <v>5</v>
      </c>
      <c r="C10" s="21" t="s">
        <v>63</v>
      </c>
      <c r="D10" s="21" t="s">
        <v>53</v>
      </c>
      <c r="E10" s="21" t="s">
        <v>71</v>
      </c>
      <c r="F10" s="21" t="s">
        <v>119</v>
      </c>
      <c r="G10" s="21" t="s">
        <v>118</v>
      </c>
      <c r="H10" s="21" t="s">
        <v>46</v>
      </c>
      <c r="I10" s="21" t="s">
        <v>75</v>
      </c>
      <c r="J10" s="22">
        <v>70000000</v>
      </c>
      <c r="K10" s="22">
        <v>62631579</v>
      </c>
      <c r="L10" s="21" t="s">
        <v>12</v>
      </c>
      <c r="M10" s="21" t="s">
        <v>120</v>
      </c>
      <c r="N10" s="21" t="s">
        <v>9</v>
      </c>
      <c r="O10" s="27" t="s">
        <v>109</v>
      </c>
      <c r="P10" s="27" t="s">
        <v>123</v>
      </c>
      <c r="Q10" s="27" t="s">
        <v>94</v>
      </c>
    </row>
    <row r="11" spans="2:18" s="17" customFormat="1" ht="174" customHeight="1" x14ac:dyDescent="0.3">
      <c r="B11" s="21">
        <v>6</v>
      </c>
      <c r="C11" s="21" t="s">
        <v>63</v>
      </c>
      <c r="D11" s="21" t="s">
        <v>53</v>
      </c>
      <c r="E11" s="21" t="s">
        <v>71</v>
      </c>
      <c r="F11" s="21" t="s">
        <v>70</v>
      </c>
      <c r="G11" s="21" t="s">
        <v>69</v>
      </c>
      <c r="H11" s="28" t="s">
        <v>46</v>
      </c>
      <c r="I11" s="21" t="s">
        <v>75</v>
      </c>
      <c r="J11" s="22">
        <v>19282807</v>
      </c>
      <c r="K11" s="22">
        <v>16724884</v>
      </c>
      <c r="L11" s="21" t="s">
        <v>12</v>
      </c>
      <c r="M11" s="21" t="s">
        <v>73</v>
      </c>
      <c r="N11" s="28" t="s">
        <v>9</v>
      </c>
      <c r="O11" s="27" t="s">
        <v>107</v>
      </c>
      <c r="P11" s="27" t="s">
        <v>101</v>
      </c>
      <c r="Q11" s="27" t="s">
        <v>102</v>
      </c>
    </row>
    <row r="12" spans="2:18" s="17" customFormat="1" ht="171" customHeight="1" x14ac:dyDescent="0.3">
      <c r="B12" s="24">
        <v>7</v>
      </c>
      <c r="C12" s="24" t="s">
        <v>63</v>
      </c>
      <c r="D12" s="24" t="s">
        <v>53</v>
      </c>
      <c r="E12" s="24" t="s">
        <v>71</v>
      </c>
      <c r="F12" s="24" t="s">
        <v>80</v>
      </c>
      <c r="G12" s="24" t="s">
        <v>69</v>
      </c>
      <c r="H12" s="29" t="s">
        <v>46</v>
      </c>
      <c r="I12" s="24" t="s">
        <v>76</v>
      </c>
      <c r="J12" s="25">
        <v>2142534</v>
      </c>
      <c r="K12" s="25">
        <v>1858320</v>
      </c>
      <c r="L12" s="24" t="s">
        <v>12</v>
      </c>
      <c r="M12" s="24" t="s">
        <v>81</v>
      </c>
      <c r="N12" s="29" t="s">
        <v>9</v>
      </c>
      <c r="O12" s="54">
        <v>45958</v>
      </c>
      <c r="P12" s="54">
        <v>45971</v>
      </c>
      <c r="Q12" s="54">
        <v>46153</v>
      </c>
    </row>
    <row r="13" spans="2:18" s="17" customFormat="1" ht="249.75" customHeight="1" x14ac:dyDescent="0.3">
      <c r="B13" s="24">
        <v>8</v>
      </c>
      <c r="C13" s="24" t="s">
        <v>63</v>
      </c>
      <c r="D13" s="24" t="s">
        <v>53</v>
      </c>
      <c r="E13" s="24" t="s">
        <v>68</v>
      </c>
      <c r="F13" s="30" t="s">
        <v>82</v>
      </c>
      <c r="G13" s="24" t="s">
        <v>83</v>
      </c>
      <c r="H13" s="29" t="s">
        <v>47</v>
      </c>
      <c r="I13" s="24" t="s">
        <v>76</v>
      </c>
      <c r="J13" s="25">
        <v>1454615</v>
      </c>
      <c r="K13" s="25">
        <v>1261656</v>
      </c>
      <c r="L13" s="24" t="s">
        <v>12</v>
      </c>
      <c r="M13" s="24" t="s">
        <v>84</v>
      </c>
      <c r="N13" s="24" t="s">
        <v>9</v>
      </c>
      <c r="O13" s="54">
        <v>45957</v>
      </c>
      <c r="P13" s="54">
        <v>45964</v>
      </c>
      <c r="Q13" s="54">
        <v>46146</v>
      </c>
    </row>
    <row r="14" spans="2:18" s="17" customFormat="1" ht="249.75" customHeight="1" x14ac:dyDescent="0.3">
      <c r="B14" s="21">
        <v>9</v>
      </c>
      <c r="C14" s="49" t="s">
        <v>63</v>
      </c>
      <c r="D14" s="49" t="s">
        <v>53</v>
      </c>
      <c r="E14" s="49" t="s">
        <v>68</v>
      </c>
      <c r="F14" s="50" t="s">
        <v>140</v>
      </c>
      <c r="G14" s="50" t="s">
        <v>129</v>
      </c>
      <c r="H14" s="51" t="s">
        <v>47</v>
      </c>
      <c r="I14" s="49" t="s">
        <v>64</v>
      </c>
      <c r="J14" s="52">
        <v>1703605</v>
      </c>
      <c r="K14" s="52">
        <v>1477616</v>
      </c>
      <c r="L14" s="49" t="s">
        <v>12</v>
      </c>
      <c r="M14" s="49" t="s">
        <v>130</v>
      </c>
      <c r="N14" s="49" t="s">
        <v>9</v>
      </c>
      <c r="O14" s="53">
        <v>45968</v>
      </c>
      <c r="P14" s="53">
        <v>45979</v>
      </c>
      <c r="Q14" s="53">
        <v>46160</v>
      </c>
      <c r="R14" s="18"/>
    </row>
    <row r="15" spans="2:18" s="17" customFormat="1" ht="224.25" customHeight="1" x14ac:dyDescent="0.3">
      <c r="B15" s="24">
        <v>10</v>
      </c>
      <c r="C15" s="24" t="s">
        <v>63</v>
      </c>
      <c r="D15" s="24" t="s">
        <v>53</v>
      </c>
      <c r="E15" s="24" t="s">
        <v>65</v>
      </c>
      <c r="F15" s="24" t="s">
        <v>85</v>
      </c>
      <c r="G15" s="24" t="s">
        <v>86</v>
      </c>
      <c r="H15" s="29" t="s">
        <v>48</v>
      </c>
      <c r="I15" s="24" t="s">
        <v>95</v>
      </c>
      <c r="J15" s="25">
        <v>15130441</v>
      </c>
      <c r="K15" s="25">
        <v>13123342</v>
      </c>
      <c r="L15" s="24" t="s">
        <v>12</v>
      </c>
      <c r="M15" s="24" t="s">
        <v>97</v>
      </c>
      <c r="N15" s="29" t="s">
        <v>8</v>
      </c>
      <c r="O15" s="54">
        <v>45957</v>
      </c>
      <c r="P15" s="54">
        <v>45964</v>
      </c>
      <c r="Q15" s="54">
        <v>46146</v>
      </c>
    </row>
    <row r="16" spans="2:18" s="17" customFormat="1" ht="224.25" customHeight="1" x14ac:dyDescent="0.3">
      <c r="B16" s="24">
        <v>11</v>
      </c>
      <c r="C16" s="24" t="s">
        <v>63</v>
      </c>
      <c r="D16" s="24" t="s">
        <v>53</v>
      </c>
      <c r="E16" s="24" t="s">
        <v>65</v>
      </c>
      <c r="F16" s="24" t="s">
        <v>85</v>
      </c>
      <c r="G16" s="24" t="s">
        <v>86</v>
      </c>
      <c r="H16" s="29" t="s">
        <v>48</v>
      </c>
      <c r="I16" s="24" t="s">
        <v>96</v>
      </c>
      <c r="J16" s="25">
        <v>5515536</v>
      </c>
      <c r="K16" s="25">
        <v>4783883</v>
      </c>
      <c r="L16" s="24" t="s">
        <v>12</v>
      </c>
      <c r="M16" s="24" t="s">
        <v>98</v>
      </c>
      <c r="N16" s="29" t="s">
        <v>9</v>
      </c>
      <c r="O16" s="54">
        <v>45957</v>
      </c>
      <c r="P16" s="54">
        <v>45964</v>
      </c>
      <c r="Q16" s="54">
        <v>46146</v>
      </c>
    </row>
    <row r="17" spans="1:26" s="17" customFormat="1" ht="224.25" customHeight="1" x14ac:dyDescent="0.3">
      <c r="B17" s="21">
        <v>12</v>
      </c>
      <c r="C17" s="21" t="s">
        <v>63</v>
      </c>
      <c r="D17" s="21" t="s">
        <v>53</v>
      </c>
      <c r="E17" s="21" t="s">
        <v>87</v>
      </c>
      <c r="F17" s="21" t="s">
        <v>122</v>
      </c>
      <c r="G17" s="21" t="s">
        <v>88</v>
      </c>
      <c r="H17" s="28" t="s">
        <v>89</v>
      </c>
      <c r="I17" s="21" t="s">
        <v>75</v>
      </c>
      <c r="J17" s="22">
        <v>135000000</v>
      </c>
      <c r="K17" s="22">
        <v>127500000</v>
      </c>
      <c r="L17" s="21" t="s">
        <v>12</v>
      </c>
      <c r="M17" s="21" t="s">
        <v>92</v>
      </c>
      <c r="N17" s="28" t="s">
        <v>8</v>
      </c>
      <c r="O17" s="27" t="s">
        <v>109</v>
      </c>
      <c r="P17" s="27" t="s">
        <v>123</v>
      </c>
      <c r="Q17" s="40">
        <v>46099</v>
      </c>
    </row>
    <row r="18" spans="1:26" s="17" customFormat="1" ht="192.75" customHeight="1" x14ac:dyDescent="0.3">
      <c r="B18" s="24">
        <v>13</v>
      </c>
      <c r="C18" s="24" t="s">
        <v>63</v>
      </c>
      <c r="D18" s="24" t="s">
        <v>53</v>
      </c>
      <c r="E18" s="24" t="s">
        <v>87</v>
      </c>
      <c r="F18" s="24" t="s">
        <v>91</v>
      </c>
      <c r="G18" s="24" t="s">
        <v>88</v>
      </c>
      <c r="H18" s="29" t="s">
        <v>89</v>
      </c>
      <c r="I18" s="24" t="s">
        <v>76</v>
      </c>
      <c r="J18" s="25">
        <v>22866318</v>
      </c>
      <c r="K18" s="25">
        <v>19833031</v>
      </c>
      <c r="L18" s="24" t="s">
        <v>12</v>
      </c>
      <c r="M18" s="24" t="s">
        <v>90</v>
      </c>
      <c r="N18" s="29" t="s">
        <v>8</v>
      </c>
      <c r="O18" s="26" t="s">
        <v>124</v>
      </c>
      <c r="P18" s="26" t="s">
        <v>125</v>
      </c>
      <c r="Q18" s="26" t="s">
        <v>126</v>
      </c>
    </row>
    <row r="19" spans="1:26" s="17" customFormat="1" ht="174.75" customHeight="1" x14ac:dyDescent="0.3">
      <c r="B19" s="21">
        <v>14</v>
      </c>
      <c r="C19" s="21" t="s">
        <v>63</v>
      </c>
      <c r="D19" s="21" t="s">
        <v>53</v>
      </c>
      <c r="E19" s="21" t="s">
        <v>60</v>
      </c>
      <c r="F19" s="21" t="s">
        <v>131</v>
      </c>
      <c r="G19" s="21" t="s">
        <v>49</v>
      </c>
      <c r="H19" s="21" t="s">
        <v>13</v>
      </c>
      <c r="I19" s="21" t="s">
        <v>75</v>
      </c>
      <c r="J19" s="22">
        <v>4900000</v>
      </c>
      <c r="K19" s="22">
        <v>2750000</v>
      </c>
      <c r="L19" s="21" t="s">
        <v>12</v>
      </c>
      <c r="M19" s="21" t="s">
        <v>142</v>
      </c>
      <c r="N19" s="21" t="s">
        <v>8</v>
      </c>
      <c r="O19" s="39">
        <v>45994</v>
      </c>
      <c r="P19" s="40">
        <v>45995</v>
      </c>
      <c r="Q19" s="40">
        <v>46022</v>
      </c>
    </row>
    <row r="20" spans="1:26" s="17" customFormat="1" ht="409.6" customHeight="1" x14ac:dyDescent="0.3">
      <c r="B20" s="21">
        <v>15</v>
      </c>
      <c r="C20" s="21" t="s">
        <v>63</v>
      </c>
      <c r="D20" s="21" t="s">
        <v>53</v>
      </c>
      <c r="E20" s="21" t="s">
        <v>61</v>
      </c>
      <c r="F20" s="21" t="s">
        <v>54</v>
      </c>
      <c r="G20" s="21" t="s">
        <v>62</v>
      </c>
      <c r="H20" s="21" t="s">
        <v>50</v>
      </c>
      <c r="I20" s="21" t="s">
        <v>64</v>
      </c>
      <c r="J20" s="22">
        <v>155500000</v>
      </c>
      <c r="K20" s="22">
        <v>134872449</v>
      </c>
      <c r="L20" s="21" t="s">
        <v>12</v>
      </c>
      <c r="M20" s="21" t="s">
        <v>136</v>
      </c>
      <c r="N20" s="21" t="s">
        <v>127</v>
      </c>
      <c r="O20" s="27" t="s">
        <v>110</v>
      </c>
      <c r="P20" s="27" t="s">
        <v>111</v>
      </c>
      <c r="Q20" s="27" t="s">
        <v>112</v>
      </c>
    </row>
    <row r="21" spans="1:26" s="17" customFormat="1" ht="258.75" customHeight="1" x14ac:dyDescent="0.3">
      <c r="B21" s="21">
        <v>16</v>
      </c>
      <c r="C21" s="21" t="s">
        <v>63</v>
      </c>
      <c r="D21" s="21" t="s">
        <v>53</v>
      </c>
      <c r="E21" s="21" t="s">
        <v>61</v>
      </c>
      <c r="F21" s="21" t="s">
        <v>55</v>
      </c>
      <c r="G21" s="21" t="s">
        <v>62</v>
      </c>
      <c r="H21" s="21" t="s">
        <v>50</v>
      </c>
      <c r="I21" s="21" t="s">
        <v>64</v>
      </c>
      <c r="J21" s="22">
        <v>15020640</v>
      </c>
      <c r="K21" s="22">
        <v>13028106</v>
      </c>
      <c r="L21" s="21" t="s">
        <v>12</v>
      </c>
      <c r="M21" s="21" t="s">
        <v>137</v>
      </c>
      <c r="N21" s="21" t="s">
        <v>9</v>
      </c>
      <c r="O21" s="27" t="s">
        <v>110</v>
      </c>
      <c r="P21" s="27" t="s">
        <v>111</v>
      </c>
      <c r="Q21" s="27" t="s">
        <v>112</v>
      </c>
    </row>
    <row r="22" spans="1:26" s="17" customFormat="1" ht="220.5" customHeight="1" x14ac:dyDescent="0.3">
      <c r="B22" s="21">
        <v>17</v>
      </c>
      <c r="C22" s="21" t="s">
        <v>63</v>
      </c>
      <c r="D22" s="21" t="s">
        <v>53</v>
      </c>
      <c r="E22" s="21" t="s">
        <v>100</v>
      </c>
      <c r="F22" s="21" t="s">
        <v>56</v>
      </c>
      <c r="G22" s="21" t="s">
        <v>72</v>
      </c>
      <c r="H22" s="21" t="s">
        <v>51</v>
      </c>
      <c r="I22" s="21" t="s">
        <v>64</v>
      </c>
      <c r="J22" s="22">
        <v>60000000</v>
      </c>
      <c r="K22" s="22">
        <v>52040815</v>
      </c>
      <c r="L22" s="21" t="s">
        <v>12</v>
      </c>
      <c r="M22" s="21" t="s">
        <v>108</v>
      </c>
      <c r="N22" s="21" t="s">
        <v>8</v>
      </c>
      <c r="O22" s="27" t="s">
        <v>128</v>
      </c>
      <c r="P22" s="27" t="s">
        <v>111</v>
      </c>
      <c r="Q22" s="27" t="s">
        <v>112</v>
      </c>
    </row>
    <row r="23" spans="1:26" s="20" customFormat="1" ht="75.75" customHeight="1" x14ac:dyDescent="0.3">
      <c r="A23" s="18"/>
      <c r="B23" s="31"/>
      <c r="C23" s="31"/>
      <c r="D23" s="31"/>
      <c r="E23" s="32"/>
      <c r="F23" s="33"/>
      <c r="G23" s="33" t="s">
        <v>10</v>
      </c>
      <c r="H23" s="34"/>
      <c r="I23" s="33"/>
      <c r="J23" s="35">
        <f>SUM(J6:J22)</f>
        <v>683594625</v>
      </c>
      <c r="K23" s="35">
        <f>SUM(K6:K22)</f>
        <v>600806173</v>
      </c>
      <c r="L23" s="33"/>
      <c r="M23" s="31"/>
      <c r="N23" s="36"/>
      <c r="O23" s="36"/>
      <c r="P23" s="37"/>
      <c r="Q23" s="38"/>
      <c r="R23" s="19"/>
      <c r="S23" s="19"/>
      <c r="T23" s="19"/>
      <c r="U23" s="19"/>
      <c r="V23" s="19"/>
      <c r="W23" s="19"/>
      <c r="X23" s="19"/>
      <c r="Y23" s="19"/>
      <c r="Z23" s="19"/>
    </row>
    <row r="25" spans="1:26" ht="50.1" customHeight="1" x14ac:dyDescent="0.3">
      <c r="B25" s="60" t="s">
        <v>141</v>
      </c>
      <c r="C25" s="60"/>
      <c r="D25" s="60"/>
      <c r="E25" s="60"/>
      <c r="F25" s="60"/>
      <c r="G25" s="60"/>
      <c r="H25" s="60"/>
      <c r="I25" s="60"/>
      <c r="J25" s="60"/>
      <c r="K25" s="60"/>
      <c r="L25" s="60"/>
      <c r="M25" s="60"/>
      <c r="N25" s="60"/>
      <c r="O25" s="60"/>
      <c r="P25" s="60"/>
      <c r="Q25" s="60"/>
    </row>
  </sheetData>
  <autoFilter ref="A5:Q23" xr:uid="{00000000-0009-0000-0000-000000000000}"/>
  <mergeCells count="18">
    <mergeCell ref="B25:Q25"/>
    <mergeCell ref="K4:K5"/>
    <mergeCell ref="B2:H2"/>
    <mergeCell ref="Q4:Q5"/>
    <mergeCell ref="L4:L5"/>
    <mergeCell ref="B4:B5"/>
    <mergeCell ref="C4:C5"/>
    <mergeCell ref="D4:D5"/>
    <mergeCell ref="E4:E5"/>
    <mergeCell ref="F4:F5"/>
    <mergeCell ref="G4:G5"/>
    <mergeCell ref="H4:H5"/>
    <mergeCell ref="I4:I5"/>
    <mergeCell ref="M4:M5"/>
    <mergeCell ref="N4:N5"/>
    <mergeCell ref="O4:O5"/>
    <mergeCell ref="P4:P5"/>
    <mergeCell ref="J4:J5"/>
  </mergeCells>
  <phoneticPr fontId="9" type="noConversion"/>
  <pageMargins left="0.31496062992125984" right="0.31496062992125984" top="0.74803149606299213" bottom="0.74803149606299213" header="0.31496062992125984" footer="0.31496062992125984"/>
  <pageSetup paperSize="8" scale="2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1"/>
  <sheetViews>
    <sheetView workbookViewId="0">
      <selection activeCell="E5" sqref="E5:F5"/>
    </sheetView>
  </sheetViews>
  <sheetFormatPr defaultColWidth="8.88671875" defaultRowHeight="14.4" x14ac:dyDescent="0.3"/>
  <cols>
    <col min="2" max="3" width="21.44140625" customWidth="1"/>
    <col min="4" max="4" width="23" customWidth="1"/>
    <col min="5" max="5" width="23.109375" bestFit="1" customWidth="1"/>
    <col min="6" max="6" width="27.6640625" customWidth="1"/>
  </cols>
  <sheetData>
    <row r="2" spans="2:6" ht="36" x14ac:dyDescent="0.3">
      <c r="B2" s="5" t="s">
        <v>2</v>
      </c>
      <c r="C2" s="5" t="s">
        <v>33</v>
      </c>
      <c r="D2" s="6" t="s">
        <v>32</v>
      </c>
      <c r="E2" s="6" t="s">
        <v>35</v>
      </c>
      <c r="F2" s="6" t="s">
        <v>34</v>
      </c>
    </row>
    <row r="3" spans="2:6" ht="18" x14ac:dyDescent="0.3">
      <c r="B3" s="3" t="s">
        <v>17</v>
      </c>
      <c r="C3" s="3"/>
      <c r="D3" s="4"/>
      <c r="E3" s="11"/>
      <c r="F3" s="11"/>
    </row>
    <row r="4" spans="2:6" ht="18" x14ac:dyDescent="0.3">
      <c r="B4" s="3" t="s">
        <v>18</v>
      </c>
      <c r="C4" s="3"/>
      <c r="D4" s="4"/>
      <c r="E4" s="11"/>
      <c r="F4" s="11"/>
    </row>
    <row r="5" spans="2:6" ht="18" x14ac:dyDescent="0.3">
      <c r="B5" s="3" t="s">
        <v>11</v>
      </c>
      <c r="C5" s="3"/>
      <c r="D5" s="4"/>
      <c r="E5" s="11"/>
      <c r="F5" s="11"/>
    </row>
    <row r="6" spans="2:6" ht="18" x14ac:dyDescent="0.3">
      <c r="B6" s="3" t="s">
        <v>19</v>
      </c>
      <c r="C6" s="3"/>
      <c r="D6" s="4"/>
      <c r="E6" s="11"/>
      <c r="F6" s="11"/>
    </row>
    <row r="7" spans="2:6" ht="18" x14ac:dyDescent="0.3">
      <c r="B7" s="3" t="s">
        <v>20</v>
      </c>
      <c r="C7" s="12"/>
      <c r="D7" s="13"/>
      <c r="E7" s="14"/>
      <c r="F7" s="14"/>
    </row>
    <row r="8" spans="2:6" ht="18" x14ac:dyDescent="0.3">
      <c r="B8" s="3" t="s">
        <v>21</v>
      </c>
      <c r="C8" s="3"/>
      <c r="D8" s="4"/>
      <c r="E8" s="11"/>
      <c r="F8" s="11"/>
    </row>
    <row r="9" spans="2:6" ht="18" x14ac:dyDescent="0.3">
      <c r="B9" s="3" t="s">
        <v>22</v>
      </c>
      <c r="C9" s="3"/>
      <c r="D9" s="4"/>
      <c r="E9" s="11"/>
      <c r="F9" s="11"/>
    </row>
    <row r="10" spans="2:6" ht="18" x14ac:dyDescent="0.3">
      <c r="B10" s="3" t="s">
        <v>23</v>
      </c>
      <c r="C10" s="3"/>
      <c r="D10" s="4"/>
      <c r="E10" s="11"/>
      <c r="F10" s="11"/>
    </row>
    <row r="11" spans="2:6" ht="18" x14ac:dyDescent="0.3">
      <c r="B11" s="7" t="s">
        <v>14</v>
      </c>
      <c r="C11" s="7">
        <f>SUM(C3:C10)</f>
        <v>0</v>
      </c>
      <c r="D11" s="7">
        <f t="shared" ref="D11:F11" si="0">SUM(D3:D10)</f>
        <v>0</v>
      </c>
      <c r="E11" s="7">
        <f t="shared" si="0"/>
        <v>0</v>
      </c>
      <c r="F11" s="7">
        <f t="shared" si="0"/>
        <v>0</v>
      </c>
    </row>
    <row r="12" spans="2:6" ht="18" x14ac:dyDescent="0.3">
      <c r="B12" s="3" t="s">
        <v>24</v>
      </c>
      <c r="C12" s="3"/>
      <c r="D12" s="4"/>
      <c r="E12" s="9"/>
      <c r="F12" s="9"/>
    </row>
    <row r="13" spans="2:6" ht="18" x14ac:dyDescent="0.3">
      <c r="B13" s="3" t="s">
        <v>25</v>
      </c>
      <c r="C13" s="3"/>
      <c r="D13" s="4"/>
      <c r="E13" s="9"/>
      <c r="F13" s="9"/>
    </row>
    <row r="14" spans="2:6" ht="18" x14ac:dyDescent="0.3">
      <c r="B14" s="3" t="s">
        <v>30</v>
      </c>
      <c r="C14" s="3"/>
      <c r="D14" s="4"/>
      <c r="E14" s="9"/>
      <c r="F14" s="9"/>
    </row>
    <row r="15" spans="2:6" ht="18" x14ac:dyDescent="0.3">
      <c r="B15" s="3" t="s">
        <v>26</v>
      </c>
      <c r="C15" s="3"/>
      <c r="D15" s="4"/>
      <c r="E15" s="9"/>
      <c r="F15" s="9"/>
    </row>
    <row r="16" spans="2:6" ht="18" x14ac:dyDescent="0.3">
      <c r="B16" s="3" t="s">
        <v>27</v>
      </c>
      <c r="C16" s="3"/>
      <c r="D16" s="4"/>
      <c r="E16" s="9"/>
      <c r="F16" s="9"/>
    </row>
    <row r="17" spans="2:6" ht="18" x14ac:dyDescent="0.3">
      <c r="B17" s="3" t="s">
        <v>15</v>
      </c>
      <c r="C17" s="3"/>
      <c r="D17" s="4"/>
      <c r="E17" s="9"/>
      <c r="F17" s="9"/>
    </row>
    <row r="18" spans="2:6" ht="18" x14ac:dyDescent="0.3">
      <c r="B18" s="3" t="s">
        <v>28</v>
      </c>
      <c r="C18" s="3"/>
      <c r="D18" s="4"/>
      <c r="E18" s="9"/>
      <c r="F18" s="9"/>
    </row>
    <row r="19" spans="2:6" ht="18" x14ac:dyDescent="0.3">
      <c r="B19" s="3" t="s">
        <v>29</v>
      </c>
      <c r="C19" s="3"/>
      <c r="D19" s="4"/>
      <c r="E19" s="9"/>
      <c r="F19" s="9"/>
    </row>
    <row r="20" spans="2:6" ht="18" x14ac:dyDescent="0.3">
      <c r="B20" s="7" t="s">
        <v>31</v>
      </c>
      <c r="C20" s="10">
        <f t="shared" ref="C20:D20" si="1">SUM(C12:C19)</f>
        <v>0</v>
      </c>
      <c r="D20" s="10">
        <f t="shared" si="1"/>
        <v>0</v>
      </c>
      <c r="E20" s="10">
        <f>SUM(E12:E19)</f>
        <v>0</v>
      </c>
      <c r="F20" s="10">
        <f>SUM(F12:F19)</f>
        <v>0</v>
      </c>
    </row>
    <row r="21" spans="2:6" ht="18" x14ac:dyDescent="0.3">
      <c r="B21" s="8" t="s">
        <v>10</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9"/>
  <sheetViews>
    <sheetView topLeftCell="A6" workbookViewId="0">
      <selection activeCell="I13" sqref="I13"/>
    </sheetView>
  </sheetViews>
  <sheetFormatPr defaultColWidth="8.88671875" defaultRowHeight="14.4" x14ac:dyDescent="0.3"/>
  <cols>
    <col min="1" max="1" width="13.109375" customWidth="1"/>
    <col min="2" max="2" width="26.33203125" customWidth="1"/>
    <col min="3" max="3" width="27" customWidth="1"/>
    <col min="4" max="5" width="16.33203125" bestFit="1" customWidth="1"/>
    <col min="6" max="6" width="13.109375" customWidth="1"/>
    <col min="7" max="7" width="40" customWidth="1"/>
    <col min="8" max="8" width="38" customWidth="1"/>
    <col min="9" max="9" width="32.44140625" customWidth="1"/>
    <col min="10" max="21" width="16.33203125" bestFit="1" customWidth="1"/>
    <col min="22" max="22" width="11.33203125" bestFit="1" customWidth="1"/>
  </cols>
  <sheetData>
    <row r="3" spans="1:3" x14ac:dyDescent="0.3">
      <c r="A3" s="1" t="s">
        <v>36</v>
      </c>
      <c r="B3" t="s">
        <v>38</v>
      </c>
      <c r="C3" t="s">
        <v>39</v>
      </c>
    </row>
    <row r="4" spans="1:3" x14ac:dyDescent="0.3">
      <c r="A4" s="2" t="s">
        <v>29</v>
      </c>
      <c r="B4">
        <v>5</v>
      </c>
      <c r="C4">
        <v>5</v>
      </c>
    </row>
    <row r="5" spans="1:3" x14ac:dyDescent="0.3">
      <c r="A5" s="2" t="s">
        <v>30</v>
      </c>
      <c r="B5">
        <v>20</v>
      </c>
      <c r="C5">
        <v>20</v>
      </c>
    </row>
    <row r="6" spans="1:3" x14ac:dyDescent="0.3">
      <c r="A6" s="2" t="s">
        <v>15</v>
      </c>
      <c r="B6">
        <v>16</v>
      </c>
      <c r="C6">
        <v>16</v>
      </c>
    </row>
    <row r="7" spans="1:3" x14ac:dyDescent="0.3">
      <c r="A7" s="2" t="s">
        <v>26</v>
      </c>
      <c r="B7">
        <v>59</v>
      </c>
      <c r="C7">
        <v>32</v>
      </c>
    </row>
    <row r="8" spans="1:3" x14ac:dyDescent="0.3">
      <c r="A8" s="2" t="s">
        <v>27</v>
      </c>
      <c r="B8">
        <v>28</v>
      </c>
      <c r="C8">
        <v>12</v>
      </c>
    </row>
    <row r="9" spans="1:3" x14ac:dyDescent="0.3">
      <c r="A9" s="2" t="s">
        <v>23</v>
      </c>
      <c r="B9">
        <v>28</v>
      </c>
      <c r="C9">
        <v>22</v>
      </c>
    </row>
    <row r="10" spans="1:3" x14ac:dyDescent="0.3">
      <c r="A10" s="2" t="s">
        <v>22</v>
      </c>
      <c r="B10">
        <v>35</v>
      </c>
      <c r="C10">
        <v>31</v>
      </c>
    </row>
    <row r="11" spans="1:3" x14ac:dyDescent="0.3">
      <c r="A11" s="2" t="s">
        <v>17</v>
      </c>
      <c r="B11">
        <v>40</v>
      </c>
      <c r="C11">
        <v>17</v>
      </c>
    </row>
    <row r="12" spans="1:3" x14ac:dyDescent="0.3">
      <c r="A12" s="2" t="s">
        <v>21</v>
      </c>
      <c r="B12">
        <v>45</v>
      </c>
      <c r="C12">
        <v>45</v>
      </c>
    </row>
    <row r="13" spans="1:3" x14ac:dyDescent="0.3">
      <c r="A13" s="2" t="s">
        <v>11</v>
      </c>
      <c r="B13">
        <v>25</v>
      </c>
      <c r="C13">
        <v>24</v>
      </c>
    </row>
    <row r="14" spans="1:3" x14ac:dyDescent="0.3">
      <c r="A14" s="2" t="s">
        <v>18</v>
      </c>
      <c r="B14">
        <v>57</v>
      </c>
      <c r="C14">
        <v>53</v>
      </c>
    </row>
    <row r="15" spans="1:3" x14ac:dyDescent="0.3">
      <c r="A15" s="2" t="s">
        <v>19</v>
      </c>
      <c r="B15">
        <v>29</v>
      </c>
      <c r="C15">
        <v>26</v>
      </c>
    </row>
    <row r="16" spans="1:3" x14ac:dyDescent="0.3">
      <c r="A16" s="2" t="s">
        <v>25</v>
      </c>
      <c r="B16">
        <v>97</v>
      </c>
      <c r="C16">
        <v>63</v>
      </c>
    </row>
    <row r="17" spans="1:8" x14ac:dyDescent="0.3">
      <c r="A17" s="2" t="s">
        <v>28</v>
      </c>
      <c r="B17">
        <v>15</v>
      </c>
      <c r="C17">
        <v>15</v>
      </c>
    </row>
    <row r="18" spans="1:8" x14ac:dyDescent="0.3">
      <c r="A18" s="2" t="s">
        <v>20</v>
      </c>
    </row>
    <row r="19" spans="1:8" x14ac:dyDescent="0.3">
      <c r="A19" s="2" t="s">
        <v>24</v>
      </c>
      <c r="B19">
        <v>94</v>
      </c>
      <c r="C19">
        <v>94</v>
      </c>
    </row>
    <row r="20" spans="1:8" x14ac:dyDescent="0.3">
      <c r="A20" s="2" t="s">
        <v>37</v>
      </c>
      <c r="B20">
        <v>593</v>
      </c>
      <c r="C20">
        <v>475</v>
      </c>
    </row>
    <row r="22" spans="1:8" x14ac:dyDescent="0.3">
      <c r="F22" s="1" t="s">
        <v>36</v>
      </c>
      <c r="G22" t="s">
        <v>42</v>
      </c>
      <c r="H22" t="s">
        <v>43</v>
      </c>
    </row>
    <row r="23" spans="1:8" x14ac:dyDescent="0.3">
      <c r="F23" s="2" t="s">
        <v>29</v>
      </c>
      <c r="G23" s="16">
        <v>959.43086400000004</v>
      </c>
      <c r="H23" s="16">
        <v>457.48787299999998</v>
      </c>
    </row>
    <row r="24" spans="1:8" x14ac:dyDescent="0.3">
      <c r="F24" s="2" t="s">
        <v>30</v>
      </c>
      <c r="G24" s="16">
        <v>1953.4533220000001</v>
      </c>
      <c r="H24" s="16">
        <v>1464.0072379999999</v>
      </c>
    </row>
    <row r="25" spans="1:8" x14ac:dyDescent="0.3">
      <c r="F25" s="2" t="s">
        <v>15</v>
      </c>
      <c r="G25" s="16">
        <v>5254.2033190000002</v>
      </c>
      <c r="H25" s="16">
        <v>4044.0736459999998</v>
      </c>
    </row>
    <row r="26" spans="1:8" x14ac:dyDescent="0.3">
      <c r="F26" s="2" t="s">
        <v>26</v>
      </c>
      <c r="G26" s="16">
        <v>1913.53927862975</v>
      </c>
      <c r="H26" s="16">
        <v>1559.902728</v>
      </c>
    </row>
    <row r="27" spans="1:8" x14ac:dyDescent="0.3">
      <c r="F27" s="2" t="s">
        <v>27</v>
      </c>
      <c r="G27" s="16">
        <v>1128.1608819999999</v>
      </c>
      <c r="H27" s="16">
        <v>880.83</v>
      </c>
    </row>
    <row r="28" spans="1:8" x14ac:dyDescent="0.3">
      <c r="F28" s="2" t="s">
        <v>23</v>
      </c>
      <c r="G28" s="16">
        <v>1298.1652005000001</v>
      </c>
      <c r="H28" s="16">
        <v>519.26607960000001</v>
      </c>
    </row>
    <row r="29" spans="1:8" x14ac:dyDescent="0.3">
      <c r="F29" s="2" t="s">
        <v>22</v>
      </c>
      <c r="G29" s="16">
        <v>1245.36919464882</v>
      </c>
      <c r="H29" s="16">
        <v>1033.840453</v>
      </c>
    </row>
    <row r="30" spans="1:8" x14ac:dyDescent="0.3">
      <c r="F30" s="2" t="s">
        <v>17</v>
      </c>
      <c r="G30" s="16">
        <v>958.8</v>
      </c>
      <c r="H30" s="16">
        <v>797.14</v>
      </c>
    </row>
    <row r="31" spans="1:8" x14ac:dyDescent="0.3">
      <c r="F31" s="2" t="s">
        <v>21</v>
      </c>
      <c r="G31" s="16">
        <v>1312.4111618499999</v>
      </c>
      <c r="H31" s="16">
        <v>1092.579518</v>
      </c>
    </row>
    <row r="32" spans="1:8" x14ac:dyDescent="0.3">
      <c r="F32" s="2" t="s">
        <v>11</v>
      </c>
      <c r="G32" s="16">
        <v>1292.5776103399999</v>
      </c>
      <c r="H32" s="16">
        <v>1070.5328149239999</v>
      </c>
    </row>
    <row r="33" spans="6:8" x14ac:dyDescent="0.3">
      <c r="F33" s="2" t="s">
        <v>18</v>
      </c>
      <c r="G33" s="16">
        <v>1273.0753087058799</v>
      </c>
      <c r="H33" s="16">
        <v>1055.4144510000001</v>
      </c>
    </row>
    <row r="34" spans="6:8" x14ac:dyDescent="0.3">
      <c r="F34" s="2" t="s">
        <v>19</v>
      </c>
      <c r="G34" s="16">
        <v>1093.3688629999999</v>
      </c>
      <c r="H34" s="16">
        <v>910.62470499999995</v>
      </c>
    </row>
    <row r="35" spans="6:8" x14ac:dyDescent="0.3">
      <c r="F35" s="2" t="s">
        <v>25</v>
      </c>
      <c r="G35" s="16">
        <v>5470.8015566496697</v>
      </c>
      <c r="H35" s="16">
        <v>1955.51239259</v>
      </c>
    </row>
    <row r="36" spans="6:8" x14ac:dyDescent="0.3">
      <c r="F36" s="2" t="s">
        <v>28</v>
      </c>
      <c r="G36" s="16">
        <v>9626.2365348799995</v>
      </c>
      <c r="H36" s="16">
        <v>4650.5153259999997</v>
      </c>
    </row>
    <row r="37" spans="6:8" x14ac:dyDescent="0.3">
      <c r="F37" s="2" t="s">
        <v>20</v>
      </c>
      <c r="G37" s="16"/>
      <c r="H37" s="16"/>
    </row>
    <row r="38" spans="6:8" x14ac:dyDescent="0.3">
      <c r="F38" s="2" t="s">
        <v>24</v>
      </c>
      <c r="G38" s="16">
        <v>2530.738057</v>
      </c>
      <c r="H38" s="16">
        <v>2139.7155298100001</v>
      </c>
    </row>
    <row r="39" spans="6:8" x14ac:dyDescent="0.3">
      <c r="F39" s="2" t="s">
        <v>37</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workbookViewId="0">
      <selection activeCell="B18" sqref="B18:E20"/>
    </sheetView>
  </sheetViews>
  <sheetFormatPr defaultColWidth="8.88671875" defaultRowHeight="14.4" x14ac:dyDescent="0.3"/>
  <cols>
    <col min="1" max="1" width="20.109375" customWidth="1"/>
    <col min="2" max="2" width="19.44140625" customWidth="1"/>
    <col min="3" max="3" width="22.88671875" customWidth="1"/>
    <col min="4" max="4" width="32.6640625" customWidth="1"/>
    <col min="5" max="5" width="32.109375" customWidth="1"/>
  </cols>
  <sheetData>
    <row r="1" spans="1:5" ht="36" x14ac:dyDescent="0.3">
      <c r="A1" s="5" t="s">
        <v>2</v>
      </c>
      <c r="B1" s="5" t="s">
        <v>33</v>
      </c>
      <c r="C1" s="6" t="s">
        <v>32</v>
      </c>
      <c r="D1" s="6" t="s">
        <v>41</v>
      </c>
      <c r="E1" s="6" t="s">
        <v>40</v>
      </c>
    </row>
    <row r="2" spans="1:5" ht="18" x14ac:dyDescent="0.3">
      <c r="A2" s="3" t="s">
        <v>17</v>
      </c>
      <c r="B2" s="3">
        <v>40</v>
      </c>
      <c r="C2" s="4">
        <v>17</v>
      </c>
      <c r="D2" s="11">
        <f>958800000/1000000</f>
        <v>958.8</v>
      </c>
      <c r="E2" s="11">
        <f>797140000/1000000</f>
        <v>797.14</v>
      </c>
    </row>
    <row r="3" spans="1:5" ht="18" x14ac:dyDescent="0.3">
      <c r="A3" s="3" t="s">
        <v>18</v>
      </c>
      <c r="B3" s="3">
        <v>57</v>
      </c>
      <c r="C3" s="4">
        <v>53</v>
      </c>
      <c r="D3" s="11">
        <f>1273075308.70588/1000000</f>
        <v>1273.0753087058799</v>
      </c>
      <c r="E3" s="11">
        <f>1055414451/1000000</f>
        <v>1055.4144510000001</v>
      </c>
    </row>
    <row r="4" spans="1:5" ht="18" x14ac:dyDescent="0.3">
      <c r="A4" s="3" t="s">
        <v>11</v>
      </c>
      <c r="B4" s="3">
        <v>25</v>
      </c>
      <c r="C4" s="4">
        <v>24</v>
      </c>
      <c r="D4" s="11">
        <f>1292577610.34/1000000</f>
        <v>1292.5776103399999</v>
      </c>
      <c r="E4" s="11">
        <f>1070532814.924/1000000</f>
        <v>1070.5328149239999</v>
      </c>
    </row>
    <row r="5" spans="1:5" ht="18" x14ac:dyDescent="0.3">
      <c r="A5" s="3" t="s">
        <v>19</v>
      </c>
      <c r="B5" s="3">
        <v>29</v>
      </c>
      <c r="C5" s="4">
        <v>26</v>
      </c>
      <c r="D5" s="11">
        <f>1093368863/1000000</f>
        <v>1093.3688629999999</v>
      </c>
      <c r="E5" s="11">
        <f>910624705/1000000</f>
        <v>910.62470499999995</v>
      </c>
    </row>
    <row r="6" spans="1:5" ht="18" x14ac:dyDescent="0.3">
      <c r="A6" s="3" t="s">
        <v>20</v>
      </c>
      <c r="B6" s="12"/>
      <c r="C6" s="13"/>
      <c r="D6" s="14"/>
      <c r="E6" s="14"/>
    </row>
    <row r="7" spans="1:5" ht="18" x14ac:dyDescent="0.3">
      <c r="A7" s="3" t="s">
        <v>21</v>
      </c>
      <c r="B7" s="3">
        <v>45</v>
      </c>
      <c r="C7" s="4">
        <v>45</v>
      </c>
      <c r="D7" s="11">
        <f>1312411161.85/1000000</f>
        <v>1312.4111618499999</v>
      </c>
      <c r="E7" s="11">
        <f>1092579518/1000000</f>
        <v>1092.579518</v>
      </c>
    </row>
    <row r="8" spans="1:5" ht="18" x14ac:dyDescent="0.3">
      <c r="A8" s="3" t="s">
        <v>22</v>
      </c>
      <c r="B8" s="3">
        <v>35</v>
      </c>
      <c r="C8" s="4">
        <v>31</v>
      </c>
      <c r="D8" s="11">
        <f>1245369194.64882/1000000</f>
        <v>1245.36919464882</v>
      </c>
      <c r="E8" s="11">
        <f>1033840453/1000000</f>
        <v>1033.840453</v>
      </c>
    </row>
    <row r="9" spans="1:5" ht="18" x14ac:dyDescent="0.3">
      <c r="A9" s="3" t="s">
        <v>23</v>
      </c>
      <c r="B9" s="3">
        <v>28</v>
      </c>
      <c r="C9" s="4">
        <v>22</v>
      </c>
      <c r="D9" s="11">
        <f>1298165200.5/1000000</f>
        <v>1298.1652005000001</v>
      </c>
      <c r="E9" s="11">
        <f>519266079.6/1000000</f>
        <v>519.26607960000001</v>
      </c>
    </row>
    <row r="10" spans="1:5" ht="18" x14ac:dyDescent="0.3">
      <c r="A10" s="3" t="s">
        <v>24</v>
      </c>
      <c r="B10" s="3">
        <v>94</v>
      </c>
      <c r="C10" s="4">
        <v>94</v>
      </c>
      <c r="D10" s="11">
        <f>2530738057/1000000</f>
        <v>2530.738057</v>
      </c>
      <c r="E10" s="11">
        <f>2139715529.81/1000000</f>
        <v>2139.7155298100001</v>
      </c>
    </row>
    <row r="11" spans="1:5" ht="18" x14ac:dyDescent="0.3">
      <c r="A11" s="3" t="s">
        <v>25</v>
      </c>
      <c r="B11" s="3">
        <v>97</v>
      </c>
      <c r="C11" s="4">
        <v>63</v>
      </c>
      <c r="D11" s="11">
        <f>5470801556.64967/1000000</f>
        <v>5470.8015566496697</v>
      </c>
      <c r="E11" s="11">
        <f>1955512392.59/1000000</f>
        <v>1955.51239259</v>
      </c>
    </row>
    <row r="12" spans="1:5" ht="18" x14ac:dyDescent="0.3">
      <c r="A12" s="3" t="s">
        <v>30</v>
      </c>
      <c r="B12" s="3">
        <v>20</v>
      </c>
      <c r="C12" s="4">
        <v>20</v>
      </c>
      <c r="D12" s="11">
        <f>1953453322/1000000</f>
        <v>1953.4533220000001</v>
      </c>
      <c r="E12" s="11">
        <f>1464007238/1000000</f>
        <v>1464.0072379999999</v>
      </c>
    </row>
    <row r="13" spans="1:5" ht="18" x14ac:dyDescent="0.3">
      <c r="A13" s="3" t="s">
        <v>26</v>
      </c>
      <c r="B13" s="3">
        <v>59</v>
      </c>
      <c r="C13" s="4">
        <v>32</v>
      </c>
      <c r="D13" s="11">
        <f>1913539278.62975/1000000</f>
        <v>1913.53927862975</v>
      </c>
      <c r="E13" s="11">
        <f>1559902728/1000000</f>
        <v>1559.902728</v>
      </c>
    </row>
    <row r="14" spans="1:5" ht="18" x14ac:dyDescent="0.3">
      <c r="A14" s="3" t="s">
        <v>27</v>
      </c>
      <c r="B14" s="3">
        <v>28</v>
      </c>
      <c r="C14" s="4">
        <v>12</v>
      </c>
      <c r="D14" s="11">
        <f>1128160882/1000000</f>
        <v>1128.1608819999999</v>
      </c>
      <c r="E14" s="11">
        <f>880830000/1000000</f>
        <v>880.83</v>
      </c>
    </row>
    <row r="15" spans="1:5" ht="18" x14ac:dyDescent="0.3">
      <c r="A15" s="3" t="s">
        <v>15</v>
      </c>
      <c r="B15" s="3">
        <v>16</v>
      </c>
      <c r="C15" s="4">
        <v>16</v>
      </c>
      <c r="D15" s="11">
        <f>5254203319/1000000</f>
        <v>5254.2033190000002</v>
      </c>
      <c r="E15" s="11">
        <f>4044073646/1000000</f>
        <v>4044.0736459999998</v>
      </c>
    </row>
    <row r="16" spans="1:5" ht="18" x14ac:dyDescent="0.3">
      <c r="A16" s="3" t="s">
        <v>28</v>
      </c>
      <c r="B16" s="3">
        <v>15</v>
      </c>
      <c r="C16" s="4">
        <v>15</v>
      </c>
      <c r="D16" s="11">
        <f>9626236534.88/1000000</f>
        <v>9626.2365348799995</v>
      </c>
      <c r="E16" s="11">
        <f>4650515326/1000000</f>
        <v>4650.5153259999997</v>
      </c>
    </row>
    <row r="17" spans="1:5" ht="18" x14ac:dyDescent="0.3">
      <c r="A17" s="3" t="s">
        <v>29</v>
      </c>
      <c r="B17" s="3">
        <v>5</v>
      </c>
      <c r="C17" s="4">
        <v>5</v>
      </c>
      <c r="D17" s="11">
        <f>959430864/1000000</f>
        <v>959.43086400000004</v>
      </c>
      <c r="E17" s="11">
        <f>457487873/1000000</f>
        <v>457.48787299999998</v>
      </c>
    </row>
    <row r="18" spans="1:5" ht="18" x14ac:dyDescent="0.3">
      <c r="A18" s="8" t="s">
        <v>10</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PR SE anul 2025</vt:lpstr>
      <vt:lpstr>Centralizator 2023</vt:lpstr>
      <vt:lpstr>Sheet1Pivot chart 0</vt:lpstr>
      <vt:lpstr>Sheet9</vt:lpstr>
      <vt:lpstr>'Apeluri PR SE anul 2025'!Print_Area</vt:lpstr>
      <vt:lpstr>'Apeluri PR SE anul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Vali</cp:lastModifiedBy>
  <cp:lastPrinted>2025-12-18T13:38:26Z</cp:lastPrinted>
  <dcterms:created xsi:type="dcterms:W3CDTF">2022-11-16T11:13:12Z</dcterms:created>
  <dcterms:modified xsi:type="dcterms:W3CDTF">2025-12-18T13:38:30Z</dcterms:modified>
</cp:coreProperties>
</file>