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mc:AlternateContent xmlns:mc="http://schemas.openxmlformats.org/markup-compatibility/2006">
    <mc:Choice Requires="x15">
      <x15ac:absPath xmlns:x15ac="http://schemas.microsoft.com/office/spreadsheetml/2010/11/ac" url="C:\Users\Jeni\Desktop\"/>
    </mc:Choice>
  </mc:AlternateContent>
  <xr:revisionPtr revIDLastSave="0" documentId="13_ncr:1_{CA47A996-0766-49B6-A4E0-252F2168D491}" xr6:coauthVersionLast="45" xr6:coauthVersionMax="47" xr10:uidLastSave="{00000000-0000-0000-0000-000000000000}"/>
  <bookViews>
    <workbookView xWindow="-120" yWindow="-120" windowWidth="29040" windowHeight="15840" tabRatio="602" xr2:uid="{00000000-000D-0000-FFFF-FFFF00000000}"/>
  </bookViews>
  <sheets>
    <sheet name="Apeluri PR SE anul 2025" sheetId="18" r:id="rId1"/>
    <sheet name="Centralizator 2023" sheetId="5" state="hidden" r:id="rId2"/>
    <sheet name="Sheet1Pivot chart 0" sheetId="11" state="hidden" r:id="rId3"/>
    <sheet name="Sheet9" sheetId="10" state="hidden" r:id="rId4"/>
  </sheets>
  <definedNames>
    <definedName name="_xlnm._FilterDatabase" localSheetId="0" hidden="1">'Apeluri PR SE anul 2025'!$A$5:$Q$30</definedName>
    <definedName name="_xlnm.Print_Area" localSheetId="0">'Apeluri PR SE anul 2025'!$A$1:$Z$34</definedName>
    <definedName name="_xlnm.Print_Titles" localSheetId="0">'Apeluri PR SE anul 2025'!$5:$5</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8" l="1"/>
  <c r="J30" i="18"/>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<sst xmlns="http://schemas.openxmlformats.org/spreadsheetml/2006/main" count="429" uniqueCount="179">
  <si>
    <t>Denumire apel de finanțare</t>
  </si>
  <si>
    <t>Obiectivele apelului de finanțare</t>
  </si>
  <si>
    <t>Program</t>
  </si>
  <si>
    <t>IMM și antreprenoriat</t>
  </si>
  <si>
    <t>Obiectivul de politică sau obiectivul specific vizat</t>
  </si>
  <si>
    <t xml:space="preserve">Zona geografică vizată </t>
  </si>
  <si>
    <t xml:space="preserve">Tipul de solicitanți eligibili / Beneficiari eligibili </t>
  </si>
  <si>
    <t>Sursă de finanțare (tip fond)</t>
  </si>
  <si>
    <t>necompetitiv</t>
  </si>
  <si>
    <t>competitiv</t>
  </si>
  <si>
    <t xml:space="preserve">TOTAL </t>
  </si>
  <si>
    <t>PR S</t>
  </si>
  <si>
    <t>FEDR</t>
  </si>
  <si>
    <t>OP 4, OS 4.2</t>
  </si>
  <si>
    <t xml:space="preserve">TOTAL PR </t>
  </si>
  <si>
    <t>PDD</t>
  </si>
  <si>
    <t xml:space="preserve">Dată ESTIMATĂ închidere apel  </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</si>
  <si>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</si>
  <si>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</si>
  <si>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</si>
  <si>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</si>
  <si>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</si>
  <si>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</si>
  <si>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</si>
  <si>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</si>
  <si>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</si>
  <si>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</si>
  <si>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</si>
  <si>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</si>
  <si>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</si>
  <si>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</si>
  <si>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</si>
  <si>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</si>
  <si>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</si>
  <si>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</si>
  <si>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</si>
  <si>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</si>
  <si>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</si>
  <si>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</si>
  <si>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</si>
  <si>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</si>
  <si>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</si>
  <si>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</si>
  <si>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</si>
  <si>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1.3</t>
  </si>
  <si>
    <t>OP 2, OS 2.7</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</si>
  <si>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</si>
  <si>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OP 5, OS 5.1</t>
  </si>
  <si>
    <t>OP 5, OS 5.2</t>
  </si>
  <si>
    <t xml:space="preserve">Autoritate de Management </t>
  </si>
  <si>
    <t xml:space="preserve">ADR Sud-Est - AM PR Sud-Est </t>
  </si>
  <si>
    <t xml:space="preserve">Nr. crt. </t>
  </si>
  <si>
    <t xml:space="preserve">Domeniu </t>
  </si>
  <si>
    <t xml:space="preserve">Educatie </t>
  </si>
  <si>
    <t xml:space="preserve">Regenerare urbana </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</si>
  <si>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</si>
  <si>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 xml:space="preserve">PR SE </t>
  </si>
  <si>
    <t>Dată ESTIMATĂ publicare ghid final
(zz/ll/an)</t>
  </si>
  <si>
    <t xml:space="preserve">Dată ESTIMATĂ deschidere apel (zz/ll/an) </t>
  </si>
  <si>
    <t>Biodiversitate</t>
  </si>
  <si>
    <t>OS 5.2 Promovarea dezvoltării locale integrate și incluzive în domeniul social, economic și al mediului, precum și a culturii, a patrimoniului natural, a turismului durabil și a securității în alte zone decât cele urbane</t>
  </si>
  <si>
    <t>Tip apel
competitiv/necompetitiv</t>
  </si>
  <si>
    <t>Cercetare, dezvoltare, inovare</t>
  </si>
  <si>
    <t>OS 1.1 Dezvoltarea și creșterea  capacităților de cercetare și inovare și adoptarea tehnologiilor avansate (FEDR)</t>
  </si>
  <si>
    <t>OP 1, OS 1.1</t>
  </si>
  <si>
    <t xml:space="preserve">Regiunea Sud-Est </t>
  </si>
  <si>
    <t>IMM din mediul urban si rural</t>
  </si>
  <si>
    <t>OP 1, OS 1.2</t>
  </si>
  <si>
    <t>b) Susținerea activităților de cercetare și inovare (1.1)</t>
  </si>
  <si>
    <t>Entități de inovare și transfer tehnologic, inclusiv Parcurile Științifice și Tehnologice</t>
  </si>
  <si>
    <t>Digitalizare</t>
  </si>
  <si>
    <t>Digitalizarea IMM-urilor din Regiunea Sud-Est (1.3)</t>
  </si>
  <si>
    <t>IMM-uri din mediul urban și rural</t>
  </si>
  <si>
    <t>Digitalizarea IMM-urilor din ITI Delta Dunarii (1.3)</t>
  </si>
  <si>
    <t>Sprijinirea transferului tehnologic pentru creșterea gradului de inovare a întreprinderilor (1.2)</t>
  </si>
  <si>
    <t>Vouchere de inovare (1.2)</t>
  </si>
  <si>
    <t>ITI Delta Dunării</t>
  </si>
  <si>
    <t>Susținerea digitalizării serviciilor publice într-un cadru integrat la nivel local și regional (1.4)</t>
  </si>
  <si>
    <t>OS 1.3. Intensificarea creșterii sustenabile și creșterea competitivității IMM-urilor și crearea de locuri de muncă în cadrul IMM-urilor, inclusiv prin investiții productive (FEDR)</t>
  </si>
  <si>
    <t>OS 1.2  Valorificarea avantajelor digitalizării, în beneficiul cetățenilor, al companiilor, al organizațiilor de cercetare și al autorităților publice (FEDR)</t>
  </si>
  <si>
    <t>IMM-uri din mediul urban și rural care au contract de incubare cu un incubator</t>
  </si>
  <si>
    <t>OP 1, OS 1.4</t>
  </si>
  <si>
    <t>OS 1.3  Intensificarea creșterii durabile și a competitivității IMM-urilor și crearea de locuri de muncă în cadrul IMM-urilor, inclusiv prin investiții productive</t>
  </si>
  <si>
    <t>Sprijin pentru inovarea si cresterea competitivitatii IMM-urilor din ITI Delta Dunarii (1.6)</t>
  </si>
  <si>
    <t>Sprijin pentru inovarea si cresterea competitivitatii IMM-urilor din ITI Delta Dunarii  - Clustere(1.6)</t>
  </si>
  <si>
    <t>Enitități de management a clusterului</t>
  </si>
  <si>
    <t>Dezvoltarea competențelor pentru specializare inteligentă și antreprenoriat (1.7)</t>
  </si>
  <si>
    <t>OS 1.4. Dezvoltarea competențelor pentru specializare inteligentă, tranziție industrială și antreprenoriat (FEDR)</t>
  </si>
  <si>
    <t>Creșterea capacității administrative a actorilor regionali implicați în gestionarea RIS 3 (1.7)</t>
  </si>
  <si>
    <t>ADRSE</t>
  </si>
  <si>
    <t>Sprijin pentru dezvoltarea infrastructurii verzi în siturile Natura 2000 (2.5)</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</si>
  <si>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</si>
  <si>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ITI Delta Dunării - Județul Tulcea</t>
  </si>
  <si>
    <t xml:space="preserve">Infrastructura de transport </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</si>
  <si>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</si>
  <si>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</si>
  <si>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t>
  </si>
  <si>
    <t>Instalarea de puncte de realimentare/ reîncărcare pentru vehicule electrice pe traseele drumurilor județene (4.1)</t>
  </si>
  <si>
    <t>Sprijinirea dezvoltarii sistemului de transport public si a infrastructurii de acostare in ITI Delta Dunarii (4.2)</t>
  </si>
  <si>
    <t>UAT județ din ITI DD
Autorități publice centrale</t>
  </si>
  <si>
    <t xml:space="preserve">UAT municipii, UAT orașe, UAT comune </t>
  </si>
  <si>
    <t>Sprijinirea dezvoltarii infrastructurii educationale - invatamantul primar și secundar, in ITI Delta Dunarii (5.2)</t>
  </si>
  <si>
    <t>UAT municipii, UAT orașe, UAT comune din ITI DD</t>
  </si>
  <si>
    <t>Sprijinirea dezvoltarii infrastructurii educationale - invatamantul profesional si tehnic (5.3)</t>
  </si>
  <si>
    <t>OS 4.6 Creșterea rolului culturii și al turismului sustenabil în dezvoltarea economică, incluziunea socială și inovarea socială</t>
  </si>
  <si>
    <t>OP 4, OS 4.6</t>
  </si>
  <si>
    <t>Dezvoltare integrată în  arealul urban  din ITI Delta Dunarii prin regenerare urbană, conservarea si dezvoltarea patrimoniului cultural/istoric și dezvoltarea turismului (6.1)</t>
  </si>
  <si>
    <t>Dezvoltarea infrastructurii publice de turism din zonele non-urbane ale ITI Delta Dunarii, inclusiv patrimoniul istoric si cultural (6.2)</t>
  </si>
  <si>
    <t>Sprijinirea dezvoltarii microintreprinderilor din ITI Delta Dunarii (1.6)</t>
  </si>
  <si>
    <t>Capacitate administrativa</t>
  </si>
  <si>
    <t>Sprijinirea dezvoltarii infrastructurii educationale - invatamantul profesional si tehnic, in ITI Delta Dunarii (5.3)</t>
  </si>
  <si>
    <t>ARBDD, UAT Judet/comune, parteneriate</t>
  </si>
  <si>
    <t>30.01.2026</t>
  </si>
  <si>
    <t>ITI Delta Dunării - Orase</t>
  </si>
  <si>
    <t>Autorități publice centrale, autoritati publice locale</t>
  </si>
  <si>
    <t>ITI Delta Dunării - Mun Tulcea</t>
  </si>
  <si>
    <t>IMM din ITI DD (intreprinder micro, mici si mijlocii din urban si rural)</t>
  </si>
  <si>
    <t>Turism</t>
  </si>
  <si>
    <t>Din care buget UE apel (euro)</t>
  </si>
  <si>
    <t>Buget total apel (euro)*</t>
  </si>
  <si>
    <t>*bugetele apelurilor sunt estimative, acestea pot suferi modificari ca urmare a unor modificari de program, aprobarii unor supracontractari etc</t>
  </si>
  <si>
    <t>STS, UAT -uri, parteneriate intre acestea</t>
  </si>
  <si>
    <t>Microîntreprinderi din mediul urban si rural din ITI DD</t>
  </si>
  <si>
    <r>
      <t xml:space="preserve"> Sprijinirea companiilor prin intermediul infrastructurilor suport de afaceri - </t>
    </r>
    <r>
      <rPr>
        <b/>
        <sz val="24"/>
        <rFont val="Calibri"/>
        <family val="2"/>
        <scheme val="minor"/>
      </rPr>
      <t>firme incubate</t>
    </r>
    <r>
      <rPr>
        <sz val="24"/>
        <rFont val="Calibri"/>
        <family val="2"/>
        <scheme val="minor"/>
      </rPr>
      <t xml:space="preserve"> (1.5)</t>
    </r>
  </si>
  <si>
    <t>calendar orientativ in functie de aprobarea schemei de ajutor de stat/minimis</t>
  </si>
  <si>
    <t>Sprijinirea dezvoltarii infrastructurii taberelor școlare / centrelor de agrement pentru copii și tineri (5.5)</t>
  </si>
  <si>
    <t>calendar orientativ in functie de aprobarea schemei de ajutor de minimis</t>
  </si>
  <si>
    <t>calendar orientativ in functie de aprobarea schemei de ajutor de cercetare +minimis</t>
  </si>
  <si>
    <t>calendar orientativ in functie de aprobarea schemei de ajutor regional +minimis</t>
  </si>
  <si>
    <t>calendar orientativ in functie de aprobarea schemei de ajutor de stat + minimis</t>
  </si>
  <si>
    <t xml:space="preserve">UAT Municipiul Tulcea, UAT Judet, Parteneriat intre UAT-uri din ZUF, ADI, parteneriate intre UAT-uri - din ITI DD, parteneriate cu unitati de cult (pentru patrimoniu cultural/istoric), asociatii si fundatii (pentru activitatile categ E si F din GS) si OMD </t>
  </si>
  <si>
    <t xml:space="preserve">UAT Oras, UAT Judet, Parteneriat intre UAT-uri din ZUF, ADI, parteneriate intre UAT-uri - din ITI DD, parteneriate cu unitati de cult (pentru patrimoniu cultural/istoric), asociatii si fundatii (pentru activitatile categ E si F din GS) si OMD </t>
  </si>
  <si>
    <t>UAT Judet, UAT Comuna - din ITI DD, Parteneriat intre UAT-uri eligibile, ADI, Unitati de cult/parteneriate cu UAT-uri (pentru patrimoniu cultural/istoric), Parteneriate UAT-uri eligibile cu asociatii si fundatii (pentru activitatile categ D si E din GS) si parteneriat UAT Judet cu OMD</t>
  </si>
  <si>
    <t>02.03.2026</t>
  </si>
  <si>
    <t>03.09.2026</t>
  </si>
  <si>
    <t>02.02.2026</t>
  </si>
  <si>
    <t>01.09.2026</t>
  </si>
  <si>
    <t>OP1, OS 1.6</t>
  </si>
  <si>
    <t>16.02.2026</t>
  </si>
  <si>
    <t>15.01.2026</t>
  </si>
  <si>
    <t>15.05.2026</t>
  </si>
  <si>
    <t>OS 1.6 Sprijinirea investițiilor care contribuie la obiectivele Platformei Tehnologii Strategice pentru Europa (platforma STEP) menționate la articolul 2 din Regulamentul (UE) 2024/795 al Parlamentului European și al Consiliului</t>
  </si>
  <si>
    <t>Dezvoltarea întreprinderilor care contribuie la obiectivele platformei STEP (1.8)</t>
  </si>
  <si>
    <t>STEP</t>
  </si>
  <si>
    <t>RESTORE</t>
  </si>
  <si>
    <t>OS 2.10 Sprijinirea investiţiilor care vizează reconstrucţia ca răspuns la un dezastru natural care se produce în perioada 1 ianuarie 2024-31 decembrie 2025</t>
  </si>
  <si>
    <t>Gestionarea riscului de inundatii (3.2)</t>
  </si>
  <si>
    <t>OP 2, OS 2.10</t>
  </si>
  <si>
    <t>Galati</t>
  </si>
  <si>
    <t>IMM-uri din mediul urban si rural</t>
  </si>
  <si>
    <t>UAT-uri din judetul Galati</t>
  </si>
  <si>
    <t>20.01.2026</t>
  </si>
  <si>
    <t>20.02.2026</t>
  </si>
  <si>
    <t>20.08.2026</t>
  </si>
  <si>
    <t>calendar orientativ in functie de aprobarea schemei de ajutor de stat regional si de minimis</t>
  </si>
  <si>
    <t>10.02.2026</t>
  </si>
  <si>
    <t>10.03.2026</t>
  </si>
  <si>
    <t>10.09.2026</t>
  </si>
  <si>
    <t>15.02.2026</t>
  </si>
  <si>
    <t>15.03.2026</t>
  </si>
  <si>
    <t>15.09.2026</t>
  </si>
  <si>
    <t>18.01.2026</t>
  </si>
  <si>
    <t>18.02.2026</t>
  </si>
  <si>
    <t>18.08.2026</t>
  </si>
  <si>
    <t>22.02.2026</t>
  </si>
  <si>
    <t>22.03.2026</t>
  </si>
  <si>
    <t>22.09.2026</t>
  </si>
  <si>
    <t>25.02.2026</t>
  </si>
  <si>
    <t>26.08.2026</t>
  </si>
  <si>
    <t>IMM din mediul urban si rural
Parteneriate între organismele publice de cercetare/organisme private de utilitate publică (inclusiv instituții de învățământ superior) și IMM-uri din mediul urban și rural
Parteneriate între IMM -uri din mediul urban și rural</t>
  </si>
  <si>
    <t>IMM-uri din mediul urban și rural
Organisme de cercetare publice și private de utilitate publică din mediul rural și urban
Entități de inovare și transfer tehnologic din mediul urban și rural</t>
  </si>
  <si>
    <t>02.04.2026</t>
  </si>
  <si>
    <t>13.03.2026</t>
  </si>
  <si>
    <t>14.09.2026</t>
  </si>
  <si>
    <t>02.07.2026</t>
  </si>
  <si>
    <t>04.05.2026</t>
  </si>
  <si>
    <t>16.06.2026</t>
  </si>
  <si>
    <t>26.01.2026</t>
  </si>
  <si>
    <t>Calendar estimativ al apelurilor de proiecte- anul 2026
PR SE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</si>
</sst>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18]mmmm\-yy;@"/>
  </numFmts>
  <fonts count="12"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22"/>
      <name val="Trebuchet MS"/>
      <family val="2"/>
    </font>
    <font>
      <b/>
      <sz val="22"/>
      <name val="Trebuchet MS"/>
      <family val="2"/>
    </font>
    <font>
      <sz val="8"/>
      <name val="Calibri"/>
      <family val="2"/>
      <charset val="238"/>
      <scheme val="minor"/>
    </font>
    <font>
      <b/>
      <sz val="24"/>
      <name val="Calibri"/>
      <family val="2"/>
      <scheme val="minor"/>
    </font>
    <font>
      <sz val="24"/>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0" fontId="3" fillId="0" borderId="0"/>
    <xf numFmtId="0" fontId="1" fillId="0" borderId="0"/>
  </cellStyleXfs>
  <cellXfs count="60">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6" borderId="0" xfId="0" applyFont="1" applyFill="1" applyAlignment="1">
      <alignment horizontal="center" vertical="center" wrapText="1"/>
    </xf>
    <xf numFmtId="0" fontId="8" fillId="5" borderId="0" xfId="0" applyFont="1" applyFill="1" applyAlignment="1">
      <alignment horizontal="center" vertical="center" wrapText="1"/>
    </xf>
    <xf numFmtId="0" fontId="11" fillId="7" borderId="1" xfId="0" applyFont="1" applyFill="1" applyBorder="1" applyAlignment="1">
      <alignment horizontal="center" vertical="center" wrapText="1"/>
    </xf>
    <xf numFmtId="3" fontId="11" fillId="7" borderId="1"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16" fontId="11" fillId="7"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16" fontId="11" fillId="4"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15" fontId="11" fillId="4" borderId="1" xfId="0" applyNumberFormat="1" applyFont="1" applyFill="1" applyBorder="1" applyAlignment="1">
      <alignment horizontal="center" vertical="center" wrapText="1"/>
    </xf>
    <xf numFmtId="15"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wrapText="1"/>
    </xf>
    <xf numFmtId="0" fontId="11" fillId="8" borderId="1" xfId="0" applyFont="1" applyFill="1" applyBorder="1" applyAlignment="1">
      <alignment horizontal="center" vertical="top" wrapText="1"/>
    </xf>
    <xf numFmtId="0" fontId="11" fillId="8" borderId="1" xfId="0" applyFont="1" applyFill="1" applyBorder="1" applyAlignment="1">
      <alignment horizontal="left" vertical="top" wrapText="1"/>
    </xf>
    <xf numFmtId="0" fontId="11" fillId="8" borderId="1" xfId="0" applyFont="1" applyFill="1" applyBorder="1" applyAlignment="1">
      <alignment horizontal="center" vertical="center" wrapText="1"/>
    </xf>
    <xf numFmtId="0" fontId="11" fillId="8" borderId="1" xfId="0" applyFont="1" applyFill="1" applyBorder="1" applyAlignment="1">
      <alignment horizontal="center" vertical="center"/>
    </xf>
    <xf numFmtId="3" fontId="10" fillId="8" borderId="1" xfId="0" applyNumberFormat="1" applyFont="1" applyFill="1" applyBorder="1" applyAlignment="1">
      <alignment horizontal="center" vertical="center" wrapText="1"/>
    </xf>
    <xf numFmtId="0" fontId="11" fillId="8" borderId="1" xfId="0" applyFont="1" applyFill="1" applyBorder="1" applyAlignment="1">
      <alignment horizontal="center" vertical="top"/>
    </xf>
    <xf numFmtId="165" fontId="11" fillId="8" borderId="1" xfId="0" applyNumberFormat="1" applyFont="1" applyFill="1" applyBorder="1" applyAlignment="1">
      <alignment vertical="top" wrapText="1"/>
    </xf>
    <xf numFmtId="165" fontId="11" fillId="8" borderId="1" xfId="0" applyNumberFormat="1" applyFont="1" applyFill="1" applyBorder="1" applyAlignment="1">
      <alignment vertical="top"/>
    </xf>
    <xf numFmtId="14" fontId="11" fillId="7" borderId="3"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center"/>
    </xf>
    <xf numFmtId="3" fontId="7" fillId="6" borderId="0" xfId="0" applyNumberFormat="1" applyFont="1" applyFill="1" applyAlignment="1">
      <alignment horizontal="center" vertical="top" wrapText="1"/>
    </xf>
    <xf numFmtId="14" fontId="7" fillId="0" borderId="0" xfId="0" applyNumberFormat="1" applyFont="1" applyAlignment="1">
      <alignment vertical="top" wrapText="1"/>
    </xf>
    <xf numFmtId="14" fontId="7" fillId="0" borderId="0" xfId="0" applyNumberFormat="1" applyFont="1" applyAlignment="1">
      <alignment vertical="top"/>
    </xf>
    <xf numFmtId="3" fontId="7" fillId="0" borderId="0" xfId="0" applyNumberFormat="1" applyFont="1" applyAlignment="1">
      <alignment horizontal="center" vertical="top" wrapText="1"/>
    </xf>
    <xf numFmtId="0" fontId="7" fillId="0" borderId="0" xfId="0" applyFont="1" applyBorder="1" applyAlignment="1">
      <alignment horizontal="center" vertical="center" wrapText="1"/>
    </xf>
    <xf numFmtId="14" fontId="11" fillId="4" borderId="3" xfId="0" applyNumberFormat="1"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top" wrapText="1"/>
    </xf>
  </cellXfs>
  <cellStyles count="9">
    <cellStyle name="Comma 2" xfId="2" xr:uid="{00000000-0005-0000-0000-000000000000}"/>
    <cellStyle name="Comma 3" xfId="4" xr:uid="{00000000-0005-0000-0000-000001000000}"/>
    <cellStyle name="Normal" xfId="0" builtinId="0"/>
    <cellStyle name="Normal 2" xfId="1" xr:uid="{00000000-0005-0000-0000-000003000000}"/>
    <cellStyle name="Normal 2 2 2" xfId="6" xr:uid="{00000000-0005-0000-0000-000004000000}"/>
    <cellStyle name="Normal 2 3 3 2" xfId="7" xr:uid="{00000000-0005-0000-0000-000005000000}"/>
    <cellStyle name="Normal 2 3 5 2 3 2 2" xfId="5" xr:uid="{00000000-0005-0000-0000-000006000000}"/>
    <cellStyle name="Normal 26 2" xfId="3" xr:uid="{00000000-0005-0000-0000-000007000000}"/>
    <cellStyle name="Normal 26 2 2" xfId="8" xr:uid="{00000000-0005-0000-0000-000008000000}"/>
  </cellStyles>
  <dxfs count="1">
    <dxf>
      <numFmt numFmtId="1" formatCode="0"/>
    </dxf>
  </dxfs>
  <tableStyles count="0" defaultTableStyle="TableStyleMedium2" defaultPivotStyle="PivotStyleLight16"/>
  <colors>
    <mruColors>
      <color rgb="FFFFCCFF"/>
      <color rgb="FFFF99FF"/>
      <color rgb="FFFF33CC"/>
      <color rgb="FFCCECFF"/>
      <color rgb="FFFFFFCC"/>
      <color rgb="FF000099"/>
      <color rgb="FF66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estimativ_apeluri_PRSE_anul 2026, atualizat la data de 12.09.2025.xlsx]Sheet1Pivot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332526408"/>
        <c:axId val="332526800"/>
      </c:barChart>
      <c:catAx>
        <c:axId val="332526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800"/>
        <c:crosses val="autoZero"/>
        <c:auto val="1"/>
        <c:lblAlgn val="ctr"/>
        <c:lblOffset val="100"/>
        <c:noMultiLvlLbl val="0"/>
      </c:catAx>
      <c:valAx>
        <c:axId val="332526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estimativ_apeluri_PRSE_anul 2026, atualizat la data de 12.09.2025.xlsx]Sheet1Pivot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63729016"/>
        <c:axId val="221554136"/>
      </c:barChart>
      <c:catAx>
        <c:axId val="26372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554136"/>
        <c:crosses val="autoZero"/>
        <c:auto val="1"/>
        <c:lblAlgn val="ctr"/>
        <c:lblOffset val="100"/>
        <c:noMultiLvlLbl val="0"/>
      </c:catAx>
      <c:valAx>
        <c:axId val="22155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3729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0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
  <sheetViews>
    <sheetView tabSelected="1" view="pageBreakPreview" zoomScale="40" zoomScaleNormal="70" zoomScaleSheetLayoutView="40" workbookViewId="0">
      <pane xSplit="2" ySplit="5" topLeftCell="C6" activePane="bottomRight" state="frozen"/>
      <selection pane="topRight" activeCell="C1" sqref="C1"/>
      <selection pane="bottomLeft" activeCell="A6" sqref="A6"/>
      <selection pane="bottomRight" activeCell="G28" sqref="G28"/>
    </sheetView>
  </sheetViews>
  <sheetFormatPr defaultColWidth="9.140625" defaultRowHeight="50.1" customHeight="1" x14ac:dyDescent="0.25"/>
  <cols>
    <col min="1" max="1" width="12.7109375" style="43" customWidth="1"/>
    <col min="2" max="2" width="13" style="43" customWidth="1"/>
    <col min="3" max="3" width="22.28515625" style="43" customWidth="1"/>
    <col min="4" max="4" width="39.140625" style="44" customWidth="1"/>
    <col min="5" max="5" width="48.28515625" style="44" customWidth="1"/>
    <col min="6" max="6" width="104.85546875" style="17" customWidth="1"/>
    <col min="7" max="7" width="164.85546875" style="44" customWidth="1"/>
    <col min="8" max="8" width="50.42578125" style="17" customWidth="1"/>
    <col min="9" max="9" width="35.140625" style="17" customWidth="1"/>
    <col min="10" max="10" width="41.140625" style="49" customWidth="1"/>
    <col min="11" max="11" width="53.5703125" style="49" customWidth="1"/>
    <col min="12" max="12" width="27" style="17" customWidth="1"/>
    <col min="13" max="13" width="103" style="43" customWidth="1"/>
    <col min="14" max="14" width="50.140625" style="43" bestFit="1" customWidth="1"/>
    <col min="15" max="15" width="36.42578125" style="43" customWidth="1"/>
    <col min="16" max="16" width="36.85546875" style="47" customWidth="1"/>
    <col min="17" max="17" width="35.28515625" style="48" customWidth="1"/>
    <col min="18" max="18" width="84.5703125" style="43" customWidth="1"/>
    <col min="19" max="16384" width="9.140625" style="43"/>
  </cols>
  <sheetData>
    <row r="1" spans="2:18" s="17" customFormat="1" ht="50.1" customHeight="1" x14ac:dyDescent="0.25">
      <c r="B1" s="43"/>
      <c r="C1" s="43"/>
      <c r="D1" s="44"/>
      <c r="E1" s="44"/>
      <c r="G1" s="44"/>
      <c r="H1" s="45"/>
      <c r="J1" s="46"/>
      <c r="K1" s="46"/>
      <c r="M1" s="43"/>
      <c r="N1" s="43"/>
      <c r="O1" s="43"/>
      <c r="P1" s="47"/>
      <c r="Q1" s="48"/>
    </row>
    <row r="2" spans="2:18" s="17" customFormat="1" ht="78" customHeight="1" x14ac:dyDescent="0.25">
      <c r="B2" s="59" t="s">
        <v>178</v>
      </c>
      <c r="C2" s="59"/>
      <c r="D2" s="59"/>
      <c r="E2" s="59"/>
      <c r="F2" s="59"/>
      <c r="G2" s="59"/>
      <c r="H2" s="59"/>
      <c r="J2" s="46"/>
      <c r="K2" s="46"/>
      <c r="M2" s="43"/>
      <c r="N2" s="43"/>
      <c r="O2" s="43"/>
      <c r="P2" s="47"/>
      <c r="Q2" s="48"/>
    </row>
    <row r="3" spans="2:18" s="17" customFormat="1" ht="49.5" hidden="1" customHeight="1" x14ac:dyDescent="0.25">
      <c r="B3" s="43"/>
      <c r="C3" s="43"/>
      <c r="D3" s="44"/>
      <c r="E3" s="44"/>
      <c r="G3" s="44"/>
      <c r="H3" s="45"/>
      <c r="J3" s="49"/>
      <c r="K3" s="49"/>
      <c r="M3" s="43"/>
      <c r="N3" s="43"/>
      <c r="O3" s="43"/>
      <c r="P3" s="47"/>
      <c r="Q3" s="48"/>
    </row>
    <row r="4" spans="2:18" s="17" customFormat="1" ht="69.75" customHeight="1" x14ac:dyDescent="0.25">
      <c r="B4" s="54" t="s">
        <v>51</v>
      </c>
      <c r="C4" s="54" t="s">
        <v>2</v>
      </c>
      <c r="D4" s="54" t="s">
        <v>49</v>
      </c>
      <c r="E4" s="54" t="s">
        <v>52</v>
      </c>
      <c r="F4" s="54" t="s">
        <v>0</v>
      </c>
      <c r="G4" s="54" t="s">
        <v>1</v>
      </c>
      <c r="H4" s="54" t="s">
        <v>4</v>
      </c>
      <c r="I4" s="54" t="s">
        <v>5</v>
      </c>
      <c r="J4" s="57" t="s">
        <v>119</v>
      </c>
      <c r="K4" s="57" t="s">
        <v>118</v>
      </c>
      <c r="L4" s="54" t="s">
        <v>7</v>
      </c>
      <c r="M4" s="54" t="s">
        <v>6</v>
      </c>
      <c r="N4" s="54" t="s">
        <v>61</v>
      </c>
      <c r="O4" s="55" t="s">
        <v>57</v>
      </c>
      <c r="P4" s="54" t="s">
        <v>58</v>
      </c>
      <c r="Q4" s="54" t="s">
        <v>16</v>
      </c>
    </row>
    <row r="5" spans="2:18" s="17" customFormat="1" ht="137.44999999999999" customHeight="1" x14ac:dyDescent="0.25">
      <c r="B5" s="54"/>
      <c r="C5" s="54"/>
      <c r="D5" s="54"/>
      <c r="E5" s="54"/>
      <c r="F5" s="54"/>
      <c r="G5" s="54"/>
      <c r="H5" s="54"/>
      <c r="I5" s="54"/>
      <c r="J5" s="57"/>
      <c r="K5" s="57"/>
      <c r="L5" s="54"/>
      <c r="M5" s="54"/>
      <c r="N5" s="54"/>
      <c r="O5" s="56"/>
      <c r="P5" s="54"/>
      <c r="Q5" s="54"/>
    </row>
    <row r="6" spans="2:18" s="17" customFormat="1" ht="240.75" customHeight="1" x14ac:dyDescent="0.25">
      <c r="B6" s="21">
        <v>1</v>
      </c>
      <c r="C6" s="21" t="s">
        <v>56</v>
      </c>
      <c r="D6" s="21" t="s">
        <v>50</v>
      </c>
      <c r="E6" s="21" t="s">
        <v>62</v>
      </c>
      <c r="F6" s="24" t="s">
        <v>68</v>
      </c>
      <c r="G6" s="21" t="s">
        <v>63</v>
      </c>
      <c r="H6" s="21" t="s">
        <v>64</v>
      </c>
      <c r="I6" s="21" t="s">
        <v>65</v>
      </c>
      <c r="J6" s="22">
        <v>37026853</v>
      </c>
      <c r="K6" s="22">
        <v>31472825</v>
      </c>
      <c r="L6" s="21" t="s">
        <v>12</v>
      </c>
      <c r="M6" s="21" t="s">
        <v>169</v>
      </c>
      <c r="N6" s="21" t="s">
        <v>9</v>
      </c>
      <c r="O6" s="41" t="s">
        <v>112</v>
      </c>
      <c r="P6" s="42" t="s">
        <v>133</v>
      </c>
      <c r="Q6" s="42" t="s">
        <v>134</v>
      </c>
      <c r="R6" s="17" t="s">
        <v>127</v>
      </c>
    </row>
    <row r="7" spans="2:18" s="17" customFormat="1" ht="137.44999999999999" customHeight="1" x14ac:dyDescent="0.25">
      <c r="B7" s="21">
        <v>2</v>
      </c>
      <c r="C7" s="21" t="s">
        <v>56</v>
      </c>
      <c r="D7" s="21" t="s">
        <v>50</v>
      </c>
      <c r="E7" s="21" t="s">
        <v>62</v>
      </c>
      <c r="F7" s="24" t="s">
        <v>74</v>
      </c>
      <c r="G7" s="21" t="s">
        <v>63</v>
      </c>
      <c r="H7" s="21" t="s">
        <v>64</v>
      </c>
      <c r="I7" s="21" t="s">
        <v>65</v>
      </c>
      <c r="J7" s="22">
        <v>10370365</v>
      </c>
      <c r="K7" s="22">
        <v>8814810</v>
      </c>
      <c r="L7" s="21" t="s">
        <v>12</v>
      </c>
      <c r="M7" s="21" t="s">
        <v>69</v>
      </c>
      <c r="N7" s="21" t="s">
        <v>9</v>
      </c>
      <c r="O7" s="41" t="s">
        <v>139</v>
      </c>
      <c r="P7" s="42" t="s">
        <v>172</v>
      </c>
      <c r="Q7" s="42" t="s">
        <v>173</v>
      </c>
      <c r="R7" s="17" t="s">
        <v>128</v>
      </c>
    </row>
    <row r="8" spans="2:18" s="17" customFormat="1" ht="113.25" customHeight="1" x14ac:dyDescent="0.25">
      <c r="B8" s="21">
        <v>3</v>
      </c>
      <c r="C8" s="21" t="s">
        <v>56</v>
      </c>
      <c r="D8" s="21" t="s">
        <v>50</v>
      </c>
      <c r="E8" s="21" t="s">
        <v>62</v>
      </c>
      <c r="F8" s="24" t="s">
        <v>75</v>
      </c>
      <c r="G8" s="21" t="s">
        <v>63</v>
      </c>
      <c r="H8" s="21" t="s">
        <v>64</v>
      </c>
      <c r="I8" s="21" t="s">
        <v>65</v>
      </c>
      <c r="J8" s="22">
        <v>1764706</v>
      </c>
      <c r="K8" s="22">
        <v>1500000</v>
      </c>
      <c r="L8" s="21" t="s">
        <v>12</v>
      </c>
      <c r="M8" s="21" t="s">
        <v>66</v>
      </c>
      <c r="N8" s="21" t="s">
        <v>9</v>
      </c>
      <c r="O8" s="41" t="s">
        <v>135</v>
      </c>
      <c r="P8" s="42" t="s">
        <v>133</v>
      </c>
      <c r="Q8" s="42" t="s">
        <v>136</v>
      </c>
      <c r="R8" s="17" t="s">
        <v>126</v>
      </c>
    </row>
    <row r="9" spans="2:18" s="17" customFormat="1" ht="123.75" customHeight="1" x14ac:dyDescent="0.25">
      <c r="B9" s="21">
        <v>4</v>
      </c>
      <c r="C9" s="21" t="s">
        <v>56</v>
      </c>
      <c r="D9" s="21" t="s">
        <v>50</v>
      </c>
      <c r="E9" s="21" t="s">
        <v>70</v>
      </c>
      <c r="F9" s="24" t="s">
        <v>71</v>
      </c>
      <c r="G9" s="21" t="s">
        <v>79</v>
      </c>
      <c r="H9" s="21" t="s">
        <v>67</v>
      </c>
      <c r="I9" s="21" t="s">
        <v>65</v>
      </c>
      <c r="J9" s="22">
        <v>14149027</v>
      </c>
      <c r="K9" s="22">
        <v>12026673</v>
      </c>
      <c r="L9" s="21" t="s">
        <v>12</v>
      </c>
      <c r="M9" s="21" t="s">
        <v>72</v>
      </c>
      <c r="N9" s="21" t="s">
        <v>9</v>
      </c>
      <c r="O9" s="41" t="s">
        <v>139</v>
      </c>
      <c r="P9" s="42" t="s">
        <v>138</v>
      </c>
      <c r="Q9" s="42" t="s">
        <v>140</v>
      </c>
      <c r="R9" s="17" t="s">
        <v>126</v>
      </c>
    </row>
    <row r="10" spans="2:18" s="17" customFormat="1" ht="113.25" customHeight="1" x14ac:dyDescent="0.25">
      <c r="B10" s="25">
        <v>5</v>
      </c>
      <c r="C10" s="25" t="s">
        <v>56</v>
      </c>
      <c r="D10" s="25" t="s">
        <v>50</v>
      </c>
      <c r="E10" s="25" t="s">
        <v>70</v>
      </c>
      <c r="F10" s="26" t="s">
        <v>73</v>
      </c>
      <c r="G10" s="25" t="s">
        <v>79</v>
      </c>
      <c r="H10" s="25" t="s">
        <v>67</v>
      </c>
      <c r="I10" s="25" t="s">
        <v>76</v>
      </c>
      <c r="J10" s="27">
        <v>1572114</v>
      </c>
      <c r="K10" s="27">
        <v>1336297</v>
      </c>
      <c r="L10" s="25" t="s">
        <v>12</v>
      </c>
      <c r="M10" s="25" t="s">
        <v>72</v>
      </c>
      <c r="N10" s="25" t="s">
        <v>9</v>
      </c>
      <c r="O10" s="51" t="s">
        <v>139</v>
      </c>
      <c r="P10" s="52" t="s">
        <v>138</v>
      </c>
      <c r="Q10" s="52" t="s">
        <v>140</v>
      </c>
      <c r="R10" s="17" t="s">
        <v>126</v>
      </c>
    </row>
    <row r="11" spans="2:18" s="17" customFormat="1" ht="111.75" customHeight="1" x14ac:dyDescent="0.25">
      <c r="B11" s="21">
        <v>6</v>
      </c>
      <c r="C11" s="21" t="s">
        <v>56</v>
      </c>
      <c r="D11" s="21" t="s">
        <v>50</v>
      </c>
      <c r="E11" s="21" t="s">
        <v>70</v>
      </c>
      <c r="F11" s="24" t="s">
        <v>77</v>
      </c>
      <c r="G11" s="21" t="s">
        <v>79</v>
      </c>
      <c r="H11" s="21" t="s">
        <v>67</v>
      </c>
      <c r="I11" s="21" t="s">
        <v>65</v>
      </c>
      <c r="J11" s="22">
        <v>29411765</v>
      </c>
      <c r="K11" s="22">
        <v>25000000</v>
      </c>
      <c r="L11" s="21" t="s">
        <v>12</v>
      </c>
      <c r="M11" s="21" t="s">
        <v>121</v>
      </c>
      <c r="N11" s="21" t="s">
        <v>8</v>
      </c>
      <c r="O11" s="41" t="s">
        <v>135</v>
      </c>
      <c r="P11" s="42" t="s">
        <v>171</v>
      </c>
      <c r="Q11" s="42" t="s">
        <v>174</v>
      </c>
    </row>
    <row r="12" spans="2:18" s="17" customFormat="1" ht="137.44999999999999" customHeight="1" x14ac:dyDescent="0.25">
      <c r="B12" s="21">
        <v>7</v>
      </c>
      <c r="C12" s="21" t="s">
        <v>56</v>
      </c>
      <c r="D12" s="21" t="s">
        <v>50</v>
      </c>
      <c r="E12" s="21" t="s">
        <v>3</v>
      </c>
      <c r="F12" s="24" t="s">
        <v>123</v>
      </c>
      <c r="G12" s="21" t="s">
        <v>78</v>
      </c>
      <c r="H12" s="21" t="s">
        <v>44</v>
      </c>
      <c r="I12" s="21" t="s">
        <v>65</v>
      </c>
      <c r="J12" s="22">
        <v>11764706</v>
      </c>
      <c r="K12" s="22">
        <v>10000000</v>
      </c>
      <c r="L12" s="21" t="s">
        <v>12</v>
      </c>
      <c r="M12" s="21" t="s">
        <v>80</v>
      </c>
      <c r="N12" s="21" t="s">
        <v>9</v>
      </c>
      <c r="O12" s="41" t="s">
        <v>135</v>
      </c>
      <c r="P12" s="42" t="s">
        <v>133</v>
      </c>
      <c r="Q12" s="42" t="s">
        <v>136</v>
      </c>
      <c r="R12" s="17" t="s">
        <v>126</v>
      </c>
    </row>
    <row r="13" spans="2:18" s="17" customFormat="1" ht="137.44999999999999" customHeight="1" x14ac:dyDescent="0.25">
      <c r="B13" s="25">
        <v>8</v>
      </c>
      <c r="C13" s="25" t="s">
        <v>56</v>
      </c>
      <c r="D13" s="25" t="s">
        <v>50</v>
      </c>
      <c r="E13" s="25" t="s">
        <v>3</v>
      </c>
      <c r="F13" s="26" t="s">
        <v>108</v>
      </c>
      <c r="G13" s="25" t="s">
        <v>82</v>
      </c>
      <c r="H13" s="25" t="s">
        <v>44</v>
      </c>
      <c r="I13" s="25" t="s">
        <v>76</v>
      </c>
      <c r="J13" s="27">
        <v>4818066</v>
      </c>
      <c r="K13" s="27">
        <v>4095356</v>
      </c>
      <c r="L13" s="25" t="s">
        <v>12</v>
      </c>
      <c r="M13" s="25" t="s">
        <v>122</v>
      </c>
      <c r="N13" s="25" t="s">
        <v>9</v>
      </c>
      <c r="O13" s="51" t="s">
        <v>135</v>
      </c>
      <c r="P13" s="52" t="s">
        <v>171</v>
      </c>
      <c r="Q13" s="52" t="s">
        <v>175</v>
      </c>
      <c r="R13" s="17" t="s">
        <v>126</v>
      </c>
    </row>
    <row r="14" spans="2:18" s="17" customFormat="1" ht="137.44999999999999" customHeight="1" x14ac:dyDescent="0.25">
      <c r="B14" s="25">
        <v>9</v>
      </c>
      <c r="C14" s="25" t="s">
        <v>56</v>
      </c>
      <c r="D14" s="25" t="s">
        <v>50</v>
      </c>
      <c r="E14" s="25" t="s">
        <v>3</v>
      </c>
      <c r="F14" s="26" t="s">
        <v>83</v>
      </c>
      <c r="G14" s="25" t="s">
        <v>82</v>
      </c>
      <c r="H14" s="25" t="s">
        <v>44</v>
      </c>
      <c r="I14" s="25" t="s">
        <v>76</v>
      </c>
      <c r="J14" s="27">
        <v>9636132</v>
      </c>
      <c r="K14" s="27">
        <v>8190712</v>
      </c>
      <c r="L14" s="25" t="s">
        <v>12</v>
      </c>
      <c r="M14" s="25" t="s">
        <v>116</v>
      </c>
      <c r="N14" s="25" t="s">
        <v>9</v>
      </c>
      <c r="O14" s="51" t="s">
        <v>135</v>
      </c>
      <c r="P14" s="52" t="s">
        <v>171</v>
      </c>
      <c r="Q14" s="52" t="s">
        <v>175</v>
      </c>
      <c r="R14" s="17" t="s">
        <v>129</v>
      </c>
    </row>
    <row r="15" spans="2:18" s="17" customFormat="1" ht="137.44999999999999" customHeight="1" x14ac:dyDescent="0.25">
      <c r="B15" s="21">
        <v>10</v>
      </c>
      <c r="C15" s="21" t="s">
        <v>56</v>
      </c>
      <c r="D15" s="21" t="s">
        <v>50</v>
      </c>
      <c r="E15" s="21" t="s">
        <v>3</v>
      </c>
      <c r="F15" s="24" t="s">
        <v>84</v>
      </c>
      <c r="G15" s="21" t="s">
        <v>82</v>
      </c>
      <c r="H15" s="21" t="s">
        <v>44</v>
      </c>
      <c r="I15" s="21" t="s">
        <v>65</v>
      </c>
      <c r="J15" s="22">
        <v>1176471</v>
      </c>
      <c r="K15" s="22">
        <v>1000000</v>
      </c>
      <c r="L15" s="21" t="s">
        <v>12</v>
      </c>
      <c r="M15" s="21" t="s">
        <v>85</v>
      </c>
      <c r="N15" s="21" t="s">
        <v>9</v>
      </c>
      <c r="O15" s="41" t="s">
        <v>139</v>
      </c>
      <c r="P15" s="42" t="s">
        <v>138</v>
      </c>
      <c r="Q15" s="42" t="s">
        <v>140</v>
      </c>
      <c r="R15" s="17" t="s">
        <v>126</v>
      </c>
    </row>
    <row r="16" spans="2:18" s="17" customFormat="1" ht="210.75" customHeight="1" x14ac:dyDescent="0.25">
      <c r="B16" s="21">
        <v>11</v>
      </c>
      <c r="C16" s="21" t="s">
        <v>56</v>
      </c>
      <c r="D16" s="21" t="s">
        <v>50</v>
      </c>
      <c r="E16" s="21" t="s">
        <v>3</v>
      </c>
      <c r="F16" s="24" t="s">
        <v>86</v>
      </c>
      <c r="G16" s="21" t="s">
        <v>87</v>
      </c>
      <c r="H16" s="21" t="s">
        <v>81</v>
      </c>
      <c r="I16" s="21" t="s">
        <v>65</v>
      </c>
      <c r="J16" s="22">
        <v>4705882</v>
      </c>
      <c r="K16" s="22">
        <v>4000000</v>
      </c>
      <c r="L16" s="21" t="s">
        <v>12</v>
      </c>
      <c r="M16" s="21" t="s">
        <v>170</v>
      </c>
      <c r="N16" s="21" t="s">
        <v>9</v>
      </c>
      <c r="O16" s="41" t="s">
        <v>139</v>
      </c>
      <c r="P16" s="42" t="s">
        <v>138</v>
      </c>
      <c r="Q16" s="42" t="s">
        <v>176</v>
      </c>
      <c r="R16" s="17" t="s">
        <v>126</v>
      </c>
    </row>
    <row r="17" spans="1:21" s="17" customFormat="1" ht="137.44999999999999" customHeight="1" x14ac:dyDescent="0.25">
      <c r="B17" s="21">
        <v>12</v>
      </c>
      <c r="C17" s="21" t="s">
        <v>56</v>
      </c>
      <c r="D17" s="21" t="s">
        <v>50</v>
      </c>
      <c r="E17" s="21" t="s">
        <v>109</v>
      </c>
      <c r="F17" s="24" t="s">
        <v>88</v>
      </c>
      <c r="G17" s="21" t="s">
        <v>87</v>
      </c>
      <c r="H17" s="21" t="s">
        <v>81</v>
      </c>
      <c r="I17" s="21" t="s">
        <v>65</v>
      </c>
      <c r="J17" s="22">
        <v>1176471</v>
      </c>
      <c r="K17" s="22">
        <v>1000000</v>
      </c>
      <c r="L17" s="21" t="s">
        <v>12</v>
      </c>
      <c r="M17" s="21" t="s">
        <v>89</v>
      </c>
      <c r="N17" s="21" t="s">
        <v>8</v>
      </c>
      <c r="O17" s="41" t="s">
        <v>135</v>
      </c>
      <c r="P17" s="42" t="s">
        <v>171</v>
      </c>
      <c r="Q17" s="42" t="s">
        <v>175</v>
      </c>
    </row>
    <row r="18" spans="1:21" s="17" customFormat="1" ht="137.44999999999999" customHeight="1" x14ac:dyDescent="0.25">
      <c r="B18" s="21">
        <v>13</v>
      </c>
      <c r="C18" s="21" t="s">
        <v>56</v>
      </c>
      <c r="D18" s="21" t="s">
        <v>50</v>
      </c>
      <c r="E18" s="21" t="s">
        <v>143</v>
      </c>
      <c r="F18" s="24" t="s">
        <v>142</v>
      </c>
      <c r="G18" s="21" t="s">
        <v>141</v>
      </c>
      <c r="H18" s="21" t="s">
        <v>137</v>
      </c>
      <c r="I18" s="21" t="s">
        <v>65</v>
      </c>
      <c r="J18" s="22">
        <v>10000000</v>
      </c>
      <c r="K18" s="22">
        <v>10000000</v>
      </c>
      <c r="L18" s="21" t="s">
        <v>12</v>
      </c>
      <c r="M18" s="21" t="s">
        <v>149</v>
      </c>
      <c r="N18" s="21" t="s">
        <v>9</v>
      </c>
      <c r="O18" s="41" t="s">
        <v>139</v>
      </c>
      <c r="P18" s="42" t="s">
        <v>138</v>
      </c>
      <c r="Q18" s="42" t="s">
        <v>140</v>
      </c>
      <c r="R18" s="17" t="s">
        <v>154</v>
      </c>
    </row>
    <row r="19" spans="1:21" s="17" customFormat="1" ht="204.75" customHeight="1" x14ac:dyDescent="0.25">
      <c r="B19" s="25">
        <v>14</v>
      </c>
      <c r="C19" s="25" t="s">
        <v>56</v>
      </c>
      <c r="D19" s="25" t="s">
        <v>50</v>
      </c>
      <c r="E19" s="25" t="s">
        <v>59</v>
      </c>
      <c r="F19" s="32" t="s">
        <v>90</v>
      </c>
      <c r="G19" s="25" t="s">
        <v>91</v>
      </c>
      <c r="H19" s="31" t="s">
        <v>45</v>
      </c>
      <c r="I19" s="25" t="s">
        <v>92</v>
      </c>
      <c r="J19" s="27">
        <v>17294117.647058822</v>
      </c>
      <c r="K19" s="27">
        <v>15000000</v>
      </c>
      <c r="L19" s="25" t="s">
        <v>12</v>
      </c>
      <c r="M19" s="25" t="s">
        <v>111</v>
      </c>
      <c r="N19" s="25" t="s">
        <v>8</v>
      </c>
      <c r="O19" s="28" t="s">
        <v>155</v>
      </c>
      <c r="P19" s="28" t="s">
        <v>156</v>
      </c>
      <c r="Q19" s="28" t="s">
        <v>157</v>
      </c>
      <c r="R19" s="50"/>
    </row>
    <row r="20" spans="1:21" s="17" customFormat="1" ht="224.25" customHeight="1" x14ac:dyDescent="0.25">
      <c r="B20" s="21">
        <v>15</v>
      </c>
      <c r="C20" s="21" t="s">
        <v>56</v>
      </c>
      <c r="D20" s="21" t="s">
        <v>50</v>
      </c>
      <c r="E20" s="21" t="s">
        <v>144</v>
      </c>
      <c r="F20" s="21" t="s">
        <v>146</v>
      </c>
      <c r="G20" s="21" t="s">
        <v>145</v>
      </c>
      <c r="H20" s="30" t="s">
        <v>147</v>
      </c>
      <c r="I20" s="21" t="s">
        <v>148</v>
      </c>
      <c r="J20" s="22">
        <v>22170326</v>
      </c>
      <c r="K20" s="22">
        <v>21491643</v>
      </c>
      <c r="L20" s="21" t="s">
        <v>12</v>
      </c>
      <c r="M20" s="21" t="s">
        <v>150</v>
      </c>
      <c r="N20" s="30" t="s">
        <v>9</v>
      </c>
      <c r="O20" s="41" t="s">
        <v>151</v>
      </c>
      <c r="P20" s="42" t="s">
        <v>152</v>
      </c>
      <c r="Q20" s="42" t="s">
        <v>153</v>
      </c>
    </row>
    <row r="21" spans="1:21" s="17" customFormat="1" ht="192.75" customHeight="1" x14ac:dyDescent="0.25">
      <c r="B21" s="21">
        <v>16</v>
      </c>
      <c r="C21" s="21" t="s">
        <v>56</v>
      </c>
      <c r="D21" s="21" t="s">
        <v>50</v>
      </c>
      <c r="E21" s="21" t="s">
        <v>93</v>
      </c>
      <c r="F21" s="21" t="s">
        <v>97</v>
      </c>
      <c r="G21" s="21" t="s">
        <v>94</v>
      </c>
      <c r="H21" s="30" t="s">
        <v>95</v>
      </c>
      <c r="I21" s="21" t="s">
        <v>65</v>
      </c>
      <c r="J21" s="22">
        <v>4611765</v>
      </c>
      <c r="K21" s="22">
        <v>4000000</v>
      </c>
      <c r="L21" s="21" t="s">
        <v>12</v>
      </c>
      <c r="M21" s="21" t="s">
        <v>96</v>
      </c>
      <c r="N21" s="30" t="s">
        <v>9</v>
      </c>
      <c r="O21" s="29" t="s">
        <v>158</v>
      </c>
      <c r="P21" s="29" t="s">
        <v>159</v>
      </c>
      <c r="Q21" s="29" t="s">
        <v>160</v>
      </c>
      <c r="R21" s="17" t="s">
        <v>124</v>
      </c>
    </row>
    <row r="22" spans="1:21" s="17" customFormat="1" ht="192.75" customHeight="1" x14ac:dyDescent="0.25">
      <c r="B22" s="25">
        <v>17</v>
      </c>
      <c r="C22" s="25" t="s">
        <v>56</v>
      </c>
      <c r="D22" s="25" t="s">
        <v>50</v>
      </c>
      <c r="E22" s="25" t="s">
        <v>93</v>
      </c>
      <c r="F22" s="25" t="s">
        <v>98</v>
      </c>
      <c r="G22" s="25" t="s">
        <v>94</v>
      </c>
      <c r="H22" s="31" t="s">
        <v>95</v>
      </c>
      <c r="I22" s="25" t="s">
        <v>92</v>
      </c>
      <c r="J22" s="27">
        <v>40352941.176470593</v>
      </c>
      <c r="K22" s="27">
        <v>35000000</v>
      </c>
      <c r="L22" s="25" t="s">
        <v>12</v>
      </c>
      <c r="M22" s="25" t="s">
        <v>99</v>
      </c>
      <c r="N22" s="31" t="s">
        <v>8</v>
      </c>
      <c r="O22" s="28" t="s">
        <v>155</v>
      </c>
      <c r="P22" s="28" t="s">
        <v>156</v>
      </c>
      <c r="Q22" s="28" t="s">
        <v>157</v>
      </c>
    </row>
    <row r="23" spans="1:21" s="17" customFormat="1" ht="179.25" customHeight="1" x14ac:dyDescent="0.25">
      <c r="B23" s="25">
        <v>18</v>
      </c>
      <c r="C23" s="25" t="s">
        <v>56</v>
      </c>
      <c r="D23" s="25" t="s">
        <v>50</v>
      </c>
      <c r="E23" s="25" t="s">
        <v>53</v>
      </c>
      <c r="F23" s="25" t="s">
        <v>101</v>
      </c>
      <c r="G23" s="25" t="s">
        <v>46</v>
      </c>
      <c r="H23" s="25" t="s">
        <v>13</v>
      </c>
      <c r="I23" s="25" t="s">
        <v>76</v>
      </c>
      <c r="J23" s="27">
        <v>2480027</v>
      </c>
      <c r="K23" s="27">
        <v>1364015</v>
      </c>
      <c r="L23" s="25" t="s">
        <v>12</v>
      </c>
      <c r="M23" s="25" t="s">
        <v>102</v>
      </c>
      <c r="N23" s="25" t="s">
        <v>9</v>
      </c>
      <c r="O23" s="28" t="s">
        <v>161</v>
      </c>
      <c r="P23" s="28" t="s">
        <v>162</v>
      </c>
      <c r="Q23" s="28" t="s">
        <v>163</v>
      </c>
    </row>
    <row r="24" spans="1:21" s="17" customFormat="1" ht="174.75" customHeight="1" x14ac:dyDescent="0.25">
      <c r="B24" s="21">
        <v>19</v>
      </c>
      <c r="C24" s="21" t="s">
        <v>56</v>
      </c>
      <c r="D24" s="21" t="s">
        <v>50</v>
      </c>
      <c r="E24" s="21" t="s">
        <v>53</v>
      </c>
      <c r="F24" s="21" t="s">
        <v>103</v>
      </c>
      <c r="G24" s="21" t="s">
        <v>46</v>
      </c>
      <c r="H24" s="21" t="s">
        <v>13</v>
      </c>
      <c r="I24" s="21" t="s">
        <v>65</v>
      </c>
      <c r="J24" s="22">
        <v>20989134.32</v>
      </c>
      <c r="K24" s="22">
        <v>11779617</v>
      </c>
      <c r="L24" s="21" t="s">
        <v>12</v>
      </c>
      <c r="M24" s="21" t="s">
        <v>100</v>
      </c>
      <c r="N24" s="21" t="s">
        <v>9</v>
      </c>
      <c r="O24" s="23" t="s">
        <v>155</v>
      </c>
      <c r="P24" s="21" t="s">
        <v>156</v>
      </c>
      <c r="Q24" s="21" t="s">
        <v>157</v>
      </c>
    </row>
    <row r="25" spans="1:21" s="17" customFormat="1" ht="179.25" customHeight="1" x14ac:dyDescent="0.25">
      <c r="B25" s="25">
        <v>20</v>
      </c>
      <c r="C25" s="25" t="s">
        <v>56</v>
      </c>
      <c r="D25" s="25" t="s">
        <v>50</v>
      </c>
      <c r="E25" s="25" t="s">
        <v>53</v>
      </c>
      <c r="F25" s="25" t="s">
        <v>110</v>
      </c>
      <c r="G25" s="25" t="s">
        <v>46</v>
      </c>
      <c r="H25" s="25" t="s">
        <v>13</v>
      </c>
      <c r="I25" s="25" t="s">
        <v>76</v>
      </c>
      <c r="J25" s="27">
        <v>2332125.6</v>
      </c>
      <c r="K25" s="27">
        <v>1308846</v>
      </c>
      <c r="L25" s="25" t="s">
        <v>12</v>
      </c>
      <c r="M25" s="25" t="s">
        <v>102</v>
      </c>
      <c r="N25" s="25" t="s">
        <v>9</v>
      </c>
      <c r="O25" s="53" t="s">
        <v>155</v>
      </c>
      <c r="P25" s="25" t="s">
        <v>156</v>
      </c>
      <c r="Q25" s="25" t="s">
        <v>157</v>
      </c>
    </row>
    <row r="26" spans="1:21" s="17" customFormat="1" ht="165.75" customHeight="1" x14ac:dyDescent="0.25">
      <c r="B26" s="21">
        <v>21</v>
      </c>
      <c r="C26" s="21" t="s">
        <v>56</v>
      </c>
      <c r="D26" s="21" t="s">
        <v>50</v>
      </c>
      <c r="E26" s="21" t="s">
        <v>53</v>
      </c>
      <c r="F26" s="21" t="s">
        <v>125</v>
      </c>
      <c r="G26" s="21" t="s">
        <v>104</v>
      </c>
      <c r="H26" s="21" t="s">
        <v>105</v>
      </c>
      <c r="I26" s="21" t="s">
        <v>65</v>
      </c>
      <c r="J26" s="22">
        <v>3563635.74</v>
      </c>
      <c r="K26" s="22">
        <v>2000000</v>
      </c>
      <c r="L26" s="21" t="s">
        <v>12</v>
      </c>
      <c r="M26" s="21" t="s">
        <v>114</v>
      </c>
      <c r="N26" s="21" t="s">
        <v>9</v>
      </c>
      <c r="O26" s="29" t="s">
        <v>164</v>
      </c>
      <c r="P26" s="29" t="s">
        <v>165</v>
      </c>
      <c r="Q26" s="29" t="s">
        <v>166</v>
      </c>
    </row>
    <row r="27" spans="1:21" s="17" customFormat="1" ht="242.25" customHeight="1" x14ac:dyDescent="0.25">
      <c r="B27" s="25">
        <v>22</v>
      </c>
      <c r="C27" s="25" t="s">
        <v>56</v>
      </c>
      <c r="D27" s="25" t="s">
        <v>50</v>
      </c>
      <c r="E27" s="25" t="s">
        <v>54</v>
      </c>
      <c r="F27" s="25" t="s">
        <v>106</v>
      </c>
      <c r="G27" s="25" t="s">
        <v>55</v>
      </c>
      <c r="H27" s="25" t="s">
        <v>47</v>
      </c>
      <c r="I27" s="25" t="s">
        <v>115</v>
      </c>
      <c r="J27" s="27">
        <v>8923002</v>
      </c>
      <c r="K27" s="27">
        <v>7739338</v>
      </c>
      <c r="L27" s="25" t="s">
        <v>12</v>
      </c>
      <c r="M27" s="25" t="s">
        <v>130</v>
      </c>
      <c r="N27" s="25" t="s">
        <v>8</v>
      </c>
      <c r="O27" s="28" t="s">
        <v>177</v>
      </c>
      <c r="P27" s="28" t="s">
        <v>167</v>
      </c>
      <c r="Q27" s="28" t="s">
        <v>168</v>
      </c>
    </row>
    <row r="28" spans="1:21" s="17" customFormat="1" ht="242.25" customHeight="1" x14ac:dyDescent="0.25">
      <c r="B28" s="25">
        <v>23</v>
      </c>
      <c r="C28" s="25" t="s">
        <v>56</v>
      </c>
      <c r="D28" s="25" t="s">
        <v>50</v>
      </c>
      <c r="E28" s="25" t="s">
        <v>54</v>
      </c>
      <c r="F28" s="25" t="s">
        <v>106</v>
      </c>
      <c r="G28" s="25" t="s">
        <v>55</v>
      </c>
      <c r="H28" s="25" t="s">
        <v>47</v>
      </c>
      <c r="I28" s="25" t="s">
        <v>113</v>
      </c>
      <c r="J28" s="27">
        <v>3252723</v>
      </c>
      <c r="K28" s="27">
        <v>2821240</v>
      </c>
      <c r="L28" s="25" t="s">
        <v>12</v>
      </c>
      <c r="M28" s="25" t="s">
        <v>131</v>
      </c>
      <c r="N28" s="25" t="s">
        <v>9</v>
      </c>
      <c r="O28" s="28" t="s">
        <v>177</v>
      </c>
      <c r="P28" s="28" t="s">
        <v>167</v>
      </c>
      <c r="Q28" s="28" t="s">
        <v>168</v>
      </c>
    </row>
    <row r="29" spans="1:21" s="17" customFormat="1" ht="221.25" customHeight="1" x14ac:dyDescent="0.25">
      <c r="B29" s="25">
        <v>24</v>
      </c>
      <c r="C29" s="25" t="s">
        <v>56</v>
      </c>
      <c r="D29" s="25" t="s">
        <v>50</v>
      </c>
      <c r="E29" s="25" t="s">
        <v>117</v>
      </c>
      <c r="F29" s="25" t="s">
        <v>107</v>
      </c>
      <c r="G29" s="25" t="s">
        <v>60</v>
      </c>
      <c r="H29" s="25" t="s">
        <v>48</v>
      </c>
      <c r="I29" s="25" t="s">
        <v>76</v>
      </c>
      <c r="J29" s="27">
        <v>12594123</v>
      </c>
      <c r="K29" s="27">
        <v>10923474</v>
      </c>
      <c r="L29" s="25" t="s">
        <v>12</v>
      </c>
      <c r="M29" s="25" t="s">
        <v>132</v>
      </c>
      <c r="N29" s="25" t="s">
        <v>9</v>
      </c>
      <c r="O29" s="28" t="s">
        <v>177</v>
      </c>
      <c r="P29" s="28" t="s">
        <v>167</v>
      </c>
      <c r="Q29" s="28" t="s">
        <v>168</v>
      </c>
    </row>
    <row r="30" spans="1:21" s="20" customFormat="1" ht="75.75" customHeight="1" x14ac:dyDescent="0.25">
      <c r="A30" s="18"/>
      <c r="B30" s="33"/>
      <c r="C30" s="33"/>
      <c r="D30" s="33"/>
      <c r="E30" s="34"/>
      <c r="F30" s="35"/>
      <c r="G30" s="35" t="s">
        <v>10</v>
      </c>
      <c r="H30" s="36"/>
      <c r="I30" s="35"/>
      <c r="J30" s="37">
        <f>SUM(J6:J29)</f>
        <v>276136478.48352945</v>
      </c>
      <c r="K30" s="37">
        <f>SUM(K6:K29)</f>
        <v>231864846</v>
      </c>
      <c r="L30" s="35"/>
      <c r="M30" s="33"/>
      <c r="N30" s="38"/>
      <c r="O30" s="38"/>
      <c r="P30" s="39"/>
      <c r="Q30" s="40"/>
      <c r="R30" s="19"/>
      <c r="S30" s="19"/>
      <c r="T30" s="19"/>
      <c r="U30" s="19"/>
    </row>
    <row r="32" spans="1:21" ht="50.1" customHeight="1" x14ac:dyDescent="0.25">
      <c r="B32" s="58" t="s">
        <v>120</v>
      </c>
      <c r="C32" s="58"/>
      <c r="D32" s="58"/>
      <c r="E32" s="58"/>
      <c r="F32" s="58"/>
      <c r="G32" s="58"/>
      <c r="H32" s="58"/>
      <c r="I32" s="58"/>
      <c r="J32" s="58"/>
      <c r="K32" s="58"/>
      <c r="L32" s="58"/>
      <c r="M32" s="58"/>
      <c r="N32" s="58"/>
      <c r="O32" s="58"/>
      <c r="P32" s="58"/>
      <c r="Q32" s="58"/>
    </row>
  </sheetData>
  <autoFilter ref="A5:Q30" xr:uid="{00000000-0009-0000-0000-000000000000}"/>
  <mergeCells count="18">
    <mergeCell ref="B2:H2"/>
    <mergeCell ref="Q4:Q5"/>
    <mergeCell ref="L4:L5"/>
    <mergeCell ref="B4:B5"/>
    <mergeCell ref="C4:C5"/>
    <mergeCell ref="D4:D5"/>
    <mergeCell ref="E4:E5"/>
    <mergeCell ref="F4:F5"/>
    <mergeCell ref="G4:G5"/>
    <mergeCell ref="H4:H5"/>
    <mergeCell ref="I4:I5"/>
    <mergeCell ref="M4:M5"/>
    <mergeCell ref="N4:N5"/>
    <mergeCell ref="O4:O5"/>
    <mergeCell ref="P4:P5"/>
    <mergeCell ref="J4:J5"/>
    <mergeCell ref="B32:Q32"/>
    <mergeCell ref="K4:K5"/>
  </mergeCells>
  <phoneticPr fontId="9" type="noConversion"/>
  <pageMargins left="0.31496062992125984" right="0.31496062992125984" top="0.74803149606299213" bottom="0.74803149606299213" header="0.31496062992125984" footer="0.31496062992125984"/>
  <pageSetup paperSize="8" scale="1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2</v>
      </c>
      <c r="C2" s="5" t="s">
        <v>33</v>
      </c>
      <c r="D2" s="6" t="s">
        <v>32</v>
      </c>
      <c r="E2" s="6" t="s">
        <v>35</v>
      </c>
      <c r="F2" s="6" t="s">
        <v>34</v>
      </c>
    </row>
    <row r="3" spans="2:6" ht="18.75" x14ac:dyDescent="0.25">
      <c r="B3" s="3" t="s">
        <v>17</v>
      </c>
      <c r="C3" s="3"/>
      <c r="D3" s="4"/>
      <c r="E3" s="11"/>
      <c r="F3" s="11"/>
    </row>
    <row r="4" spans="2:6" ht="18.75" x14ac:dyDescent="0.25">
      <c r="B4" s="3" t="s">
        <v>18</v>
      </c>
      <c r="C4" s="3"/>
      <c r="D4" s="4"/>
      <c r="E4" s="11"/>
      <c r="F4" s="11"/>
    </row>
    <row r="5" spans="2:6" ht="18.75" x14ac:dyDescent="0.25">
      <c r="B5" s="3" t="s">
        <v>11</v>
      </c>
      <c r="C5" s="3"/>
      <c r="D5" s="4"/>
      <c r="E5" s="11"/>
      <c r="F5" s="11"/>
    </row>
    <row r="6" spans="2:6" ht="18.75" x14ac:dyDescent="0.25">
      <c r="B6" s="3" t="s">
        <v>19</v>
      </c>
      <c r="C6" s="3"/>
      <c r="D6" s="4"/>
      <c r="E6" s="11"/>
      <c r="F6" s="11"/>
    </row>
    <row r="7" spans="2:6" ht="18.75" x14ac:dyDescent="0.25">
      <c r="B7" s="3" t="s">
        <v>20</v>
      </c>
      <c r="C7" s="12"/>
      <c r="D7" s="13"/>
      <c r="E7" s="14"/>
      <c r="F7" s="14"/>
    </row>
    <row r="8" spans="2:6" ht="18.75" x14ac:dyDescent="0.25">
      <c r="B8" s="3" t="s">
        <v>21</v>
      </c>
      <c r="C8" s="3"/>
      <c r="D8" s="4"/>
      <c r="E8" s="11"/>
      <c r="F8" s="11"/>
    </row>
    <row r="9" spans="2:6" ht="18.75" x14ac:dyDescent="0.25">
      <c r="B9" s="3" t="s">
        <v>22</v>
      </c>
      <c r="C9" s="3"/>
      <c r="D9" s="4"/>
      <c r="E9" s="11"/>
      <c r="F9" s="11"/>
    </row>
    <row r="10" spans="2:6" ht="18.75" x14ac:dyDescent="0.25">
      <c r="B10" s="3" t="s">
        <v>23</v>
      </c>
      <c r="C10" s="3"/>
      <c r="D10" s="4"/>
      <c r="E10" s="11"/>
      <c r="F10" s="11"/>
    </row>
    <row r="11" spans="2:6" ht="18.75" x14ac:dyDescent="0.25">
      <c r="B11" s="7" t="s">
        <v>14</v>
      </c>
      <c r="C11" s="7">
        <f>SUM(C3:C10)</f>
        <v>0</v>
      </c>
      <c r="D11" s="7">
        <f t="shared" ref="D11:F11" si="0">SUM(D3:D10)</f>
        <v>0</v>
      </c>
      <c r="E11" s="7">
        <f t="shared" si="0"/>
        <v>0</v>
      </c>
      <c r="F11" s="7">
        <f t="shared" si="0"/>
        <v>0</v>
      </c>
    </row>
    <row r="12" spans="2:6" ht="18.75" x14ac:dyDescent="0.25">
      <c r="B12" s="3" t="s">
        <v>24</v>
      </c>
      <c r="C12" s="3"/>
      <c r="D12" s="4"/>
      <c r="E12" s="9"/>
      <c r="F12" s="9"/>
    </row>
    <row r="13" spans="2:6" ht="18.75" x14ac:dyDescent="0.25">
      <c r="B13" s="3" t="s">
        <v>25</v>
      </c>
      <c r="C13" s="3"/>
      <c r="D13" s="4"/>
      <c r="E13" s="9"/>
      <c r="F13" s="9"/>
    </row>
    <row r="14" spans="2:6" ht="18.75" x14ac:dyDescent="0.25">
      <c r="B14" s="3" t="s">
        <v>30</v>
      </c>
      <c r="C14" s="3"/>
      <c r="D14" s="4"/>
      <c r="E14" s="9"/>
      <c r="F14" s="9"/>
    </row>
    <row r="15" spans="2:6" ht="18.75" x14ac:dyDescent="0.25">
      <c r="B15" s="3" t="s">
        <v>26</v>
      </c>
      <c r="C15" s="3"/>
      <c r="D15" s="4"/>
      <c r="E15" s="9"/>
      <c r="F15" s="9"/>
    </row>
    <row r="16" spans="2:6" ht="18.75" x14ac:dyDescent="0.25">
      <c r="B16" s="3" t="s">
        <v>27</v>
      </c>
      <c r="C16" s="3"/>
      <c r="D16" s="4"/>
      <c r="E16" s="9"/>
      <c r="F16" s="9"/>
    </row>
    <row r="17" spans="2:6" ht="18.75" x14ac:dyDescent="0.25">
      <c r="B17" s="3" t="s">
        <v>15</v>
      </c>
      <c r="C17" s="3"/>
      <c r="D17" s="4"/>
      <c r="E17" s="9"/>
      <c r="F17" s="9"/>
    </row>
    <row r="18" spans="2:6" ht="18.75" x14ac:dyDescent="0.25">
      <c r="B18" s="3" t="s">
        <v>28</v>
      </c>
      <c r="C18" s="3"/>
      <c r="D18" s="4"/>
      <c r="E18" s="9"/>
      <c r="F18" s="9"/>
    </row>
    <row r="19" spans="2:6" ht="18.75" x14ac:dyDescent="0.25">
      <c r="B19" s="3" t="s">
        <v>29</v>
      </c>
      <c r="C19" s="3"/>
      <c r="D19" s="4"/>
      <c r="E19" s="9"/>
      <c r="F19" s="9"/>
    </row>
    <row r="20" spans="2:6" ht="18.75" x14ac:dyDescent="0.25">
      <c r="B20" s="7" t="s">
        <v>31</v>
      </c>
      <c r="C20" s="10">
        <f t="shared" ref="C20:D20" si="1">SUM(C12:C19)</f>
        <v>0</v>
      </c>
      <c r="D20" s="10">
        <f t="shared" si="1"/>
        <v>0</v>
      </c>
      <c r="E20" s="10">
        <f>SUM(E12:E19)</f>
        <v>0</v>
      </c>
      <c r="F20" s="10">
        <f>SUM(F12:F19)</f>
        <v>0</v>
      </c>
    </row>
    <row r="21" spans="2:6" ht="18.75" x14ac:dyDescent="0.25">
      <c r="B21" s="8" t="s">
        <v>10</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36</v>
      </c>
      <c r="B3" t="s">
        <v>38</v>
      </c>
      <c r="C3" t="s">
        <v>39</v>
      </c>
    </row>
    <row r="4" spans="1:3" x14ac:dyDescent="0.25">
      <c r="A4" s="2" t="s">
        <v>29</v>
      </c>
      <c r="B4">
        <v>5</v>
      </c>
      <c r="C4">
        <v>5</v>
      </c>
    </row>
    <row r="5" spans="1:3" x14ac:dyDescent="0.25">
      <c r="A5" s="2" t="s">
        <v>30</v>
      </c>
      <c r="B5">
        <v>20</v>
      </c>
      <c r="C5">
        <v>20</v>
      </c>
    </row>
    <row r="6" spans="1:3" x14ac:dyDescent="0.25">
      <c r="A6" s="2" t="s">
        <v>15</v>
      </c>
      <c r="B6">
        <v>16</v>
      </c>
      <c r="C6">
        <v>16</v>
      </c>
    </row>
    <row r="7" spans="1:3" x14ac:dyDescent="0.25">
      <c r="A7" s="2" t="s">
        <v>26</v>
      </c>
      <c r="B7">
        <v>59</v>
      </c>
      <c r="C7">
        <v>32</v>
      </c>
    </row>
    <row r="8" spans="1:3" x14ac:dyDescent="0.25">
      <c r="A8" s="2" t="s">
        <v>27</v>
      </c>
      <c r="B8">
        <v>28</v>
      </c>
      <c r="C8">
        <v>12</v>
      </c>
    </row>
    <row r="9" spans="1:3" x14ac:dyDescent="0.25">
      <c r="A9" s="2" t="s">
        <v>23</v>
      </c>
      <c r="B9">
        <v>28</v>
      </c>
      <c r="C9">
        <v>22</v>
      </c>
    </row>
    <row r="10" spans="1:3" x14ac:dyDescent="0.25">
      <c r="A10" s="2" t="s">
        <v>22</v>
      </c>
      <c r="B10">
        <v>35</v>
      </c>
      <c r="C10">
        <v>31</v>
      </c>
    </row>
    <row r="11" spans="1:3" x14ac:dyDescent="0.25">
      <c r="A11" s="2" t="s">
        <v>17</v>
      </c>
      <c r="B11">
        <v>40</v>
      </c>
      <c r="C11">
        <v>17</v>
      </c>
    </row>
    <row r="12" spans="1:3" x14ac:dyDescent="0.25">
      <c r="A12" s="2" t="s">
        <v>21</v>
      </c>
      <c r="B12">
        <v>45</v>
      </c>
      <c r="C12">
        <v>45</v>
      </c>
    </row>
    <row r="13" spans="1:3" x14ac:dyDescent="0.25">
      <c r="A13" s="2" t="s">
        <v>11</v>
      </c>
      <c r="B13">
        <v>25</v>
      </c>
      <c r="C13">
        <v>24</v>
      </c>
    </row>
    <row r="14" spans="1:3" x14ac:dyDescent="0.25">
      <c r="A14" s="2" t="s">
        <v>18</v>
      </c>
      <c r="B14">
        <v>57</v>
      </c>
      <c r="C14">
        <v>53</v>
      </c>
    </row>
    <row r="15" spans="1:3" x14ac:dyDescent="0.25">
      <c r="A15" s="2" t="s">
        <v>19</v>
      </c>
      <c r="B15">
        <v>29</v>
      </c>
      <c r="C15">
        <v>26</v>
      </c>
    </row>
    <row r="16" spans="1:3" x14ac:dyDescent="0.25">
      <c r="A16" s="2" t="s">
        <v>25</v>
      </c>
      <c r="B16">
        <v>97</v>
      </c>
      <c r="C16">
        <v>63</v>
      </c>
    </row>
    <row r="17" spans="1:8" x14ac:dyDescent="0.25">
      <c r="A17" s="2" t="s">
        <v>28</v>
      </c>
      <c r="B17">
        <v>15</v>
      </c>
      <c r="C17">
        <v>15</v>
      </c>
    </row>
    <row r="18" spans="1:8" x14ac:dyDescent="0.25">
      <c r="A18" s="2" t="s">
        <v>20</v>
      </c>
    </row>
    <row r="19" spans="1:8" x14ac:dyDescent="0.25">
      <c r="A19" s="2" t="s">
        <v>24</v>
      </c>
      <c r="B19">
        <v>94</v>
      </c>
      <c r="C19">
        <v>94</v>
      </c>
    </row>
    <row r="20" spans="1:8" x14ac:dyDescent="0.25">
      <c r="A20" s="2" t="s">
        <v>37</v>
      </c>
      <c r="B20">
        <v>593</v>
      </c>
      <c r="C20">
        <v>475</v>
      </c>
    </row>
    <row r="22" spans="1:8" x14ac:dyDescent="0.25">
      <c r="F22" s="1" t="s">
        <v>36</v>
      </c>
      <c r="G22" t="s">
        <v>42</v>
      </c>
      <c r="H22" t="s">
        <v>43</v>
      </c>
    </row>
    <row r="23" spans="1:8" x14ac:dyDescent="0.25">
      <c r="F23" s="2" t="s">
        <v>29</v>
      </c>
      <c r="G23" s="16">
        <v>959.43086400000004</v>
      </c>
      <c r="H23" s="16">
        <v>457.48787299999998</v>
      </c>
    </row>
    <row r="24" spans="1:8" x14ac:dyDescent="0.25">
      <c r="F24" s="2" t="s">
        <v>30</v>
      </c>
      <c r="G24" s="16">
        <v>1953.4533220000001</v>
      </c>
      <c r="H24" s="16">
        <v>1464.0072379999999</v>
      </c>
    </row>
    <row r="25" spans="1:8" x14ac:dyDescent="0.25">
      <c r="F25" s="2" t="s">
        <v>15</v>
      </c>
      <c r="G25" s="16">
        <v>5254.2033190000002</v>
      </c>
      <c r="H25" s="16">
        <v>4044.0736459999998</v>
      </c>
    </row>
    <row r="26" spans="1:8" x14ac:dyDescent="0.25">
      <c r="F26" s="2" t="s">
        <v>26</v>
      </c>
      <c r="G26" s="16">
        <v>1913.53927862975</v>
      </c>
      <c r="H26" s="16">
        <v>1559.902728</v>
      </c>
    </row>
    <row r="27" spans="1:8" x14ac:dyDescent="0.25">
      <c r="F27" s="2" t="s">
        <v>27</v>
      </c>
      <c r="G27" s="16">
        <v>1128.1608819999999</v>
      </c>
      <c r="H27" s="16">
        <v>880.83</v>
      </c>
    </row>
    <row r="28" spans="1:8" x14ac:dyDescent="0.25">
      <c r="F28" s="2" t="s">
        <v>23</v>
      </c>
      <c r="G28" s="16">
        <v>1298.1652005000001</v>
      </c>
      <c r="H28" s="16">
        <v>519.26607960000001</v>
      </c>
    </row>
    <row r="29" spans="1:8" x14ac:dyDescent="0.25">
      <c r="F29" s="2" t="s">
        <v>22</v>
      </c>
      <c r="G29" s="16">
        <v>1245.36919464882</v>
      </c>
      <c r="H29" s="16">
        <v>1033.840453</v>
      </c>
    </row>
    <row r="30" spans="1:8" x14ac:dyDescent="0.25">
      <c r="F30" s="2" t="s">
        <v>17</v>
      </c>
      <c r="G30" s="16">
        <v>958.8</v>
      </c>
      <c r="H30" s="16">
        <v>797.14</v>
      </c>
    </row>
    <row r="31" spans="1:8" x14ac:dyDescent="0.25">
      <c r="F31" s="2" t="s">
        <v>21</v>
      </c>
      <c r="G31" s="16">
        <v>1312.4111618499999</v>
      </c>
      <c r="H31" s="16">
        <v>1092.579518</v>
      </c>
    </row>
    <row r="32" spans="1:8" x14ac:dyDescent="0.25">
      <c r="F32" s="2" t="s">
        <v>11</v>
      </c>
      <c r="G32" s="16">
        <v>1292.5776103399999</v>
      </c>
      <c r="H32" s="16">
        <v>1070.5328149239999</v>
      </c>
    </row>
    <row r="33" spans="6:8" x14ac:dyDescent="0.25">
      <c r="F33" s="2" t="s">
        <v>18</v>
      </c>
      <c r="G33" s="16">
        <v>1273.0753087058799</v>
      </c>
      <c r="H33" s="16">
        <v>1055.4144510000001</v>
      </c>
    </row>
    <row r="34" spans="6:8" x14ac:dyDescent="0.25">
      <c r="F34" s="2" t="s">
        <v>19</v>
      </c>
      <c r="G34" s="16">
        <v>1093.3688629999999</v>
      </c>
      <c r="H34" s="16">
        <v>910.62470499999995</v>
      </c>
    </row>
    <row r="35" spans="6:8" x14ac:dyDescent="0.25">
      <c r="F35" s="2" t="s">
        <v>25</v>
      </c>
      <c r="G35" s="16">
        <v>5470.8015566496697</v>
      </c>
      <c r="H35" s="16">
        <v>1955.51239259</v>
      </c>
    </row>
    <row r="36" spans="6:8" x14ac:dyDescent="0.25">
      <c r="F36" s="2" t="s">
        <v>28</v>
      </c>
      <c r="G36" s="16">
        <v>9626.2365348799995</v>
      </c>
      <c r="H36" s="16">
        <v>4650.5153259999997</v>
      </c>
    </row>
    <row r="37" spans="6:8" x14ac:dyDescent="0.25">
      <c r="F37" s="2" t="s">
        <v>20</v>
      </c>
      <c r="G37" s="16"/>
      <c r="H37" s="16"/>
    </row>
    <row r="38" spans="6:8" x14ac:dyDescent="0.25">
      <c r="F38" s="2" t="s">
        <v>24</v>
      </c>
      <c r="G38" s="16">
        <v>2530.738057</v>
      </c>
      <c r="H38" s="16">
        <v>2139.7155298100001</v>
      </c>
    </row>
    <row r="39" spans="6:8" x14ac:dyDescent="0.25">
      <c r="F39" s="2" t="s">
        <v>37</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2</v>
      </c>
      <c r="B1" s="5" t="s">
        <v>33</v>
      </c>
      <c r="C1" s="6" t="s">
        <v>32</v>
      </c>
      <c r="D1" s="6" t="s">
        <v>41</v>
      </c>
      <c r="E1" s="6" t="s">
        <v>40</v>
      </c>
    </row>
    <row r="2" spans="1:5" ht="18.75" x14ac:dyDescent="0.25">
      <c r="A2" s="3" t="s">
        <v>17</v>
      </c>
      <c r="B2" s="3">
        <v>40</v>
      </c>
      <c r="C2" s="4">
        <v>17</v>
      </c>
      <c r="D2" s="11">
        <f>958800000/1000000</f>
        <v>958.8</v>
      </c>
      <c r="E2" s="11">
        <f>797140000/1000000</f>
        <v>797.14</v>
      </c>
    </row>
    <row r="3" spans="1:5" ht="18.75" x14ac:dyDescent="0.25">
      <c r="A3" s="3" t="s">
        <v>18</v>
      </c>
      <c r="B3" s="3">
        <v>57</v>
      </c>
      <c r="C3" s="4">
        <v>53</v>
      </c>
      <c r="D3" s="11">
        <f>1273075308.70588/1000000</f>
        <v>1273.0753087058799</v>
      </c>
      <c r="E3" s="11">
        <f>1055414451/1000000</f>
        <v>1055.4144510000001</v>
      </c>
    </row>
    <row r="4" spans="1:5" ht="18.75" x14ac:dyDescent="0.25">
      <c r="A4" s="3" t="s">
        <v>11</v>
      </c>
      <c r="B4" s="3">
        <v>25</v>
      </c>
      <c r="C4" s="4">
        <v>24</v>
      </c>
      <c r="D4" s="11">
        <f>1292577610.34/1000000</f>
        <v>1292.5776103399999</v>
      </c>
      <c r="E4" s="11">
        <f>1070532814.924/1000000</f>
        <v>1070.5328149239999</v>
      </c>
    </row>
    <row r="5" spans="1:5" ht="18.75" x14ac:dyDescent="0.25">
      <c r="A5" s="3" t="s">
        <v>19</v>
      </c>
      <c r="B5" s="3">
        <v>29</v>
      </c>
      <c r="C5" s="4">
        <v>26</v>
      </c>
      <c r="D5" s="11">
        <f>1093368863/1000000</f>
        <v>1093.3688629999999</v>
      </c>
      <c r="E5" s="11">
        <f>910624705/1000000</f>
        <v>910.62470499999995</v>
      </c>
    </row>
    <row r="6" spans="1:5" ht="18.75" x14ac:dyDescent="0.25">
      <c r="A6" s="3" t="s">
        <v>20</v>
      </c>
      <c r="B6" s="12"/>
      <c r="C6" s="13"/>
      <c r="D6" s="14"/>
      <c r="E6" s="14"/>
    </row>
    <row r="7" spans="1:5" ht="18.75" x14ac:dyDescent="0.25">
      <c r="A7" s="3" t="s">
        <v>21</v>
      </c>
      <c r="B7" s="3">
        <v>45</v>
      </c>
      <c r="C7" s="4">
        <v>45</v>
      </c>
      <c r="D7" s="11">
        <f>1312411161.85/1000000</f>
        <v>1312.4111618499999</v>
      </c>
      <c r="E7" s="11">
        <f>1092579518/1000000</f>
        <v>1092.579518</v>
      </c>
    </row>
    <row r="8" spans="1:5" ht="18.75" x14ac:dyDescent="0.25">
      <c r="A8" s="3" t="s">
        <v>22</v>
      </c>
      <c r="B8" s="3">
        <v>35</v>
      </c>
      <c r="C8" s="4">
        <v>31</v>
      </c>
      <c r="D8" s="11">
        <f>1245369194.64882/1000000</f>
        <v>1245.36919464882</v>
      </c>
      <c r="E8" s="11">
        <f>1033840453/1000000</f>
        <v>1033.840453</v>
      </c>
    </row>
    <row r="9" spans="1:5" ht="18.75" x14ac:dyDescent="0.25">
      <c r="A9" s="3" t="s">
        <v>23</v>
      </c>
      <c r="B9" s="3">
        <v>28</v>
      </c>
      <c r="C9" s="4">
        <v>22</v>
      </c>
      <c r="D9" s="11">
        <f>1298165200.5/1000000</f>
        <v>1298.1652005000001</v>
      </c>
      <c r="E9" s="11">
        <f>519266079.6/1000000</f>
        <v>519.26607960000001</v>
      </c>
    </row>
    <row r="10" spans="1:5" ht="18.75" x14ac:dyDescent="0.25">
      <c r="A10" s="3" t="s">
        <v>24</v>
      </c>
      <c r="B10" s="3">
        <v>94</v>
      </c>
      <c r="C10" s="4">
        <v>94</v>
      </c>
      <c r="D10" s="11">
        <f>2530738057/1000000</f>
        <v>2530.738057</v>
      </c>
      <c r="E10" s="11">
        <f>2139715529.81/1000000</f>
        <v>2139.7155298100001</v>
      </c>
    </row>
    <row r="11" spans="1:5" ht="18.75" x14ac:dyDescent="0.25">
      <c r="A11" s="3" t="s">
        <v>25</v>
      </c>
      <c r="B11" s="3">
        <v>97</v>
      </c>
      <c r="C11" s="4">
        <v>63</v>
      </c>
      <c r="D11" s="11">
        <f>5470801556.64967/1000000</f>
        <v>5470.8015566496697</v>
      </c>
      <c r="E11" s="11">
        <f>1955512392.59/1000000</f>
        <v>1955.51239259</v>
      </c>
    </row>
    <row r="12" spans="1:5" ht="18.75" x14ac:dyDescent="0.25">
      <c r="A12" s="3" t="s">
        <v>30</v>
      </c>
      <c r="B12" s="3">
        <v>20</v>
      </c>
      <c r="C12" s="4">
        <v>20</v>
      </c>
      <c r="D12" s="11">
        <f>1953453322/1000000</f>
        <v>1953.4533220000001</v>
      </c>
      <c r="E12" s="11">
        <f>1464007238/1000000</f>
        <v>1464.0072379999999</v>
      </c>
    </row>
    <row r="13" spans="1:5" ht="18.75" x14ac:dyDescent="0.25">
      <c r="A13" s="3" t="s">
        <v>26</v>
      </c>
      <c r="B13" s="3">
        <v>59</v>
      </c>
      <c r="C13" s="4">
        <v>32</v>
      </c>
      <c r="D13" s="11">
        <f>1913539278.62975/1000000</f>
        <v>1913.53927862975</v>
      </c>
      <c r="E13" s="11">
        <f>1559902728/1000000</f>
        <v>1559.902728</v>
      </c>
    </row>
    <row r="14" spans="1:5" ht="18.75" x14ac:dyDescent="0.25">
      <c r="A14" s="3" t="s">
        <v>27</v>
      </c>
      <c r="B14" s="3">
        <v>28</v>
      </c>
      <c r="C14" s="4">
        <v>12</v>
      </c>
      <c r="D14" s="11">
        <f>1128160882/1000000</f>
        <v>1128.1608819999999</v>
      </c>
      <c r="E14" s="11">
        <f>880830000/1000000</f>
        <v>880.83</v>
      </c>
    </row>
    <row r="15" spans="1:5" ht="18.75" x14ac:dyDescent="0.25">
      <c r="A15" s="3" t="s">
        <v>15</v>
      </c>
      <c r="B15" s="3">
        <v>16</v>
      </c>
      <c r="C15" s="4">
        <v>16</v>
      </c>
      <c r="D15" s="11">
        <f>5254203319/1000000</f>
        <v>5254.2033190000002</v>
      </c>
      <c r="E15" s="11">
        <f>4044073646/1000000</f>
        <v>4044.0736459999998</v>
      </c>
    </row>
    <row r="16" spans="1:5" ht="18.75" x14ac:dyDescent="0.25">
      <c r="A16" s="3" t="s">
        <v>28</v>
      </c>
      <c r="B16" s="3">
        <v>15</v>
      </c>
      <c r="C16" s="4">
        <v>15</v>
      </c>
      <c r="D16" s="11">
        <f>9626236534.88/1000000</f>
        <v>9626.2365348799995</v>
      </c>
      <c r="E16" s="11">
        <f>4650515326/1000000</f>
        <v>4650.5153259999997</v>
      </c>
    </row>
    <row r="17" spans="1:5" ht="18.75" x14ac:dyDescent="0.25">
      <c r="A17" s="3" t="s">
        <v>29</v>
      </c>
      <c r="B17" s="3">
        <v>5</v>
      </c>
      <c r="C17" s="4">
        <v>5</v>
      </c>
      <c r="D17" s="11">
        <f>959430864/1000000</f>
        <v>959.43086400000004</v>
      </c>
      <c r="E17" s="11">
        <f>457487873/1000000</f>
        <v>457.48787299999998</v>
      </c>
    </row>
    <row r="18" spans="1:5" ht="18.75" x14ac:dyDescent="0.25">
      <c r="A18" s="8" t="s">
        <v>10</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PR SE anul 2025</vt:lpstr>
      <vt:lpstr>Centralizator 2023</vt:lpstr>
      <vt:lpstr>Sheet1Pivot chart 0</vt:lpstr>
      <vt:lpstr>Sheet9</vt:lpstr>
      <vt:lpstr>'Apeluri PR SE anul 2025'!Print_Area</vt:lpstr>
      <vt:lpstr>'Apeluri PR SE anul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ADRSE</cp:lastModifiedBy>
  <cp:lastPrinted>2025-09-12T09:49:29Z</cp:lastPrinted>
  <dcterms:created xsi:type="dcterms:W3CDTF">2022-11-16T11:13:12Z</dcterms:created>
  <dcterms:modified xsi:type="dcterms:W3CDTF">2025-09-12T11:13:00Z</dcterms:modified>
</cp:coreProperties>
</file>